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Yenny Hernandez\Desktop\Laboratorio 2019\Cambios en documentos del SIGI 13 MAYO\"/>
    </mc:Choice>
  </mc:AlternateContent>
  <workbookProtection workbookAlgorithmName="SHA-512" workbookHashValue="achTTz9v+IICNeM+JOvz8XhOWi6rCbeapqv9InBwJKpuBlA/7kv5YqK2dFW/ZW8EvtEUo5txSNEPGlvrvu9mkA==" workbookSaltValue="hvIklTSfIP0bkiDGJesQjQ==" workbookSpinCount="100000" lockStructure="1"/>
  <bookViews>
    <workbookView xWindow="0" yWindow="0" windowWidth="20325" windowHeight="9135" firstSheet="27" activeTab="27"/>
  </bookViews>
  <sheets>
    <sheet name="DATOS 1" sheetId="84" state="hidden" r:id="rId1"/>
    <sheet name="20 kg   C " sheetId="157" state="hidden" r:id="rId2"/>
    <sheet name="10 kg   C" sheetId="155" state="hidden" r:id="rId3"/>
    <sheet name="5 kg  C " sheetId="156" state="hidden" r:id="rId4"/>
    <sheet name="10 kg   " sheetId="154" state="hidden" r:id="rId5"/>
    <sheet name="5 kg  " sheetId="153" state="hidden" r:id="rId6"/>
    <sheet name="2 kg  +" sheetId="152" state="hidden" r:id="rId7"/>
    <sheet name="2 kg  " sheetId="151" state="hidden" r:id="rId8"/>
    <sheet name="1 kg " sheetId="150" state="hidden" r:id="rId9"/>
    <sheet name="500 g" sheetId="149" state="hidden" r:id="rId10"/>
    <sheet name="200 g + " sheetId="148" state="hidden" r:id="rId11"/>
    <sheet name="200 g" sheetId="147" state="hidden" r:id="rId12"/>
    <sheet name="100 g" sheetId="146" state="hidden" r:id="rId13"/>
    <sheet name="50 g" sheetId="145" state="hidden" r:id="rId14"/>
    <sheet name="20 g +" sheetId="144" state="hidden" r:id="rId15"/>
    <sheet name="20 g" sheetId="143" state="hidden" r:id="rId16"/>
    <sheet name="10 g" sheetId="142" state="hidden" r:id="rId17"/>
    <sheet name="5 g" sheetId="141" state="hidden" r:id="rId18"/>
    <sheet name="2 g +" sheetId="140" state="hidden" r:id="rId19"/>
    <sheet name="2 g" sheetId="139" state="hidden" r:id="rId20"/>
    <sheet name="1 g" sheetId="138" state="hidden" r:id="rId21"/>
    <sheet name="DATOS " sheetId="132" state="hidden" r:id="rId22"/>
    <sheet name="RT03-F13" sheetId="136" state="hidden" r:id="rId23"/>
    <sheet name="RT03-F16" sheetId="137" state="hidden" r:id="rId24"/>
    <sheet name="CERTIFICADO 5 kg C" sheetId="158" state="hidden" r:id="rId25"/>
    <sheet name="CERTIFICADO 10 kg C" sheetId="159" state="hidden" r:id="rId26"/>
    <sheet name="CERTIFICADO 20 kg C" sheetId="160" state="hidden" r:id="rId27"/>
    <sheet name="RT03-F40" sheetId="161" r:id="rId28"/>
  </sheets>
  <externalReferences>
    <externalReference r:id="rId29"/>
  </externalReferences>
  <definedNames>
    <definedName name="_xlnm.Print_Area" localSheetId="20">'1 g'!$A$1:$M$75</definedName>
    <definedName name="_xlnm.Print_Area" localSheetId="8">'1 kg '!$A$1:$M$75</definedName>
    <definedName name="_xlnm.Print_Area" localSheetId="16">'10 g'!$A$1:$M$75</definedName>
    <definedName name="_xlnm.Print_Area" localSheetId="4">'10 kg   '!$A$1:$M$75</definedName>
    <definedName name="_xlnm.Print_Area" localSheetId="2">'10 kg   C'!$A$1:$M$75</definedName>
    <definedName name="_xlnm.Print_Area" localSheetId="12">'100 g'!$A$1:$M$75</definedName>
    <definedName name="_xlnm.Print_Area" localSheetId="19">'2 g'!$A$1:$M$75</definedName>
    <definedName name="_xlnm.Print_Area" localSheetId="18">'2 g +'!$A$1:$M$75</definedName>
    <definedName name="_xlnm.Print_Area" localSheetId="7">'2 kg  '!$A$1:$M$75</definedName>
    <definedName name="_xlnm.Print_Area" localSheetId="6">'2 kg  +'!$A$1:$M$75</definedName>
    <definedName name="_xlnm.Print_Area" localSheetId="15">'20 g'!$A$1:$M$75</definedName>
    <definedName name="_xlnm.Print_Area" localSheetId="14">'20 g +'!$A$1:$M$75</definedName>
    <definedName name="_xlnm.Print_Area" localSheetId="1">'20 kg   C '!$A$1:$M$75</definedName>
    <definedName name="_xlnm.Print_Area" localSheetId="11">'200 g'!$A$1:$M$75</definedName>
    <definedName name="_xlnm.Print_Area" localSheetId="10">'200 g + '!$A$1:$M$75</definedName>
    <definedName name="_xlnm.Print_Area" localSheetId="17">'5 g'!$A$1:$M$75</definedName>
    <definedName name="_xlnm.Print_Area" localSheetId="5">'5 kg  '!$A$1:$M$75</definedName>
    <definedName name="_xlnm.Print_Area" localSheetId="3">'5 kg  C '!$A$1:$M$75</definedName>
    <definedName name="_xlnm.Print_Area" localSheetId="13">'50 g'!$A$1:$M$75</definedName>
    <definedName name="_xlnm.Print_Area" localSheetId="9">'500 g'!$A$1:$M$75</definedName>
    <definedName name="_xlnm.Print_Area" localSheetId="25">'CERTIFICADO 10 kg C'!$A$1:$J$113</definedName>
    <definedName name="_xlnm.Print_Area" localSheetId="26">'CERTIFICADO 20 kg C'!$A$1:$J$114</definedName>
    <definedName name="_xlnm.Print_Area" localSheetId="24">'CERTIFICADO 5 kg C'!$A$1:$J$113</definedName>
    <definedName name="_xlnm.Print_Area" localSheetId="21">'DATOS '!$A$1:$AA$139</definedName>
    <definedName name="_xlnm.Print_Area" localSheetId="0">'DATOS 1'!$A$1:$AA$140</definedName>
    <definedName name="_xlnm.Print_Area" localSheetId="22">'RT03-F13'!$A$1:$M$75</definedName>
    <definedName name="_xlnm.Print_Area" localSheetId="23">'RT03-F16'!$A$1:$J$116</definedName>
    <definedName name="_xlnm.Print_Area" localSheetId="27">'RT03-F40'!$A$1:$J$116</definedName>
    <definedName name="DELTAMAXI">'[1]PRUEBAS DE CALIBRACION'!$G$18</definedName>
    <definedName name="DIVISIÓNDEESCALA">[1]DATOS!$E$13</definedName>
    <definedName name="LEXCENTRICIDAD">'[1]PRUEBAS DE CALIBRACION'!$H$11</definedName>
    <definedName name="Print_Area" localSheetId="20">'1 g'!$A$1:$K$104</definedName>
    <definedName name="Print_Area" localSheetId="8">'1 kg '!$A$1:$K$104</definedName>
    <definedName name="Print_Area" localSheetId="16">'10 g'!$A$1:$K$104</definedName>
    <definedName name="Print_Area" localSheetId="4">'10 kg   '!$A$1:$K$104</definedName>
    <definedName name="Print_Area" localSheetId="2">'10 kg   C'!$A$1:$K$104</definedName>
    <definedName name="Print_Area" localSheetId="12">'100 g'!$A$1:$K$104</definedName>
    <definedName name="Print_Area" localSheetId="19">'2 g'!$A$1:$K$104</definedName>
    <definedName name="Print_Area" localSheetId="18">'2 g +'!$A$1:$K$104</definedName>
    <definedName name="Print_Area" localSheetId="7">'2 kg  '!$A$1:$K$104</definedName>
    <definedName name="Print_Area" localSheetId="6">'2 kg  +'!$A$1:$K$104</definedName>
    <definedName name="Print_Area" localSheetId="15">'20 g'!$A$1:$K$104</definedName>
    <definedName name="Print_Area" localSheetId="14">'20 g +'!$A$1:$K$104</definedName>
    <definedName name="Print_Area" localSheetId="1">'20 kg   C '!$A$1:$K$104</definedName>
    <definedName name="Print_Area" localSheetId="11">'200 g'!$A$1:$K$104</definedName>
    <definedName name="Print_Area" localSheetId="10">'200 g + '!$A$1:$K$104</definedName>
    <definedName name="Print_Area" localSheetId="17">'5 g'!$A$1:$K$104</definedName>
    <definedName name="Print_Area" localSheetId="5">'5 kg  '!$A$1:$K$104</definedName>
    <definedName name="Print_Area" localSheetId="3">'5 kg  C '!$A$1:$K$104</definedName>
    <definedName name="Print_Area" localSheetId="13">'50 g'!$A$1:$K$104</definedName>
    <definedName name="Print_Area" localSheetId="9">'500 g'!$A$1:$K$104</definedName>
    <definedName name="Print_Area" localSheetId="25">'CERTIFICADO 10 kg C'!$A$1:$J$116</definedName>
    <definedName name="Print_Area" localSheetId="26">'CERTIFICADO 20 kg C'!$A$1:$J$117</definedName>
    <definedName name="Print_Area" localSheetId="24">'CERTIFICADO 5 kg C'!$A$1:$J$116</definedName>
    <definedName name="Print_Area" localSheetId="21">'DATOS '!$A$1:$AA$95</definedName>
    <definedName name="Print_Area" localSheetId="0">'DATOS 1'!$A$1:$AA$97</definedName>
    <definedName name="Print_Area" localSheetId="22">'RT03-F13'!$A$1:$K$104</definedName>
    <definedName name="Print_Area" localSheetId="23">'RT03-F16'!$A$1:$J$119</definedName>
    <definedName name="Print_Area" localSheetId="27">'RT03-F40'!$A$1:$J$119</definedName>
    <definedName name="Print_Titles" localSheetId="20">'1 g'!$1:$1</definedName>
    <definedName name="Print_Titles" localSheetId="8">'1 kg '!$1:$1</definedName>
    <definedName name="Print_Titles" localSheetId="16">'10 g'!$1:$1</definedName>
    <definedName name="Print_Titles" localSheetId="4">'10 kg   '!$1:$1</definedName>
    <definedName name="Print_Titles" localSheetId="2">'10 kg   C'!$1:$1</definedName>
    <definedName name="Print_Titles" localSheetId="12">'100 g'!$1:$1</definedName>
    <definedName name="Print_Titles" localSheetId="19">'2 g'!$1:$1</definedName>
    <definedName name="Print_Titles" localSheetId="18">'2 g +'!$1:$1</definedName>
    <definedName name="Print_Titles" localSheetId="7">'2 kg  '!$1:$1</definedName>
    <definedName name="Print_Titles" localSheetId="6">'2 kg  +'!$1:$1</definedName>
    <definedName name="Print_Titles" localSheetId="15">'20 g'!$1:$1</definedName>
    <definedName name="Print_Titles" localSheetId="14">'20 g +'!$1:$1</definedName>
    <definedName name="Print_Titles" localSheetId="1">'20 kg   C '!$1:$1</definedName>
    <definedName name="Print_Titles" localSheetId="11">'200 g'!$1:$1</definedName>
    <definedName name="Print_Titles" localSheetId="10">'200 g + '!$1:$1</definedName>
    <definedName name="Print_Titles" localSheetId="17">'5 g'!$1:$1</definedName>
    <definedName name="Print_Titles" localSheetId="5">'5 kg  '!$1:$1</definedName>
    <definedName name="Print_Titles" localSheetId="3">'5 kg  C '!$1:$1</definedName>
    <definedName name="Print_Titles" localSheetId="13">'50 g'!$1:$1</definedName>
    <definedName name="Print_Titles" localSheetId="9">'500 g'!$1:$1</definedName>
    <definedName name="Print_Titles" localSheetId="22">'RT03-F13'!$1:$1</definedName>
    <definedName name="_xlnm.Print_Titles" localSheetId="20">'1 g'!$1:$1</definedName>
    <definedName name="_xlnm.Print_Titles" localSheetId="8">'1 kg '!$1:$1</definedName>
    <definedName name="_xlnm.Print_Titles" localSheetId="16">'10 g'!$1:$1</definedName>
    <definedName name="_xlnm.Print_Titles" localSheetId="4">'10 kg   '!$1:$1</definedName>
    <definedName name="_xlnm.Print_Titles" localSheetId="2">'10 kg   C'!$1:$1</definedName>
    <definedName name="_xlnm.Print_Titles" localSheetId="12">'100 g'!$1:$1</definedName>
    <definedName name="_xlnm.Print_Titles" localSheetId="19">'2 g'!$1:$1</definedName>
    <definedName name="_xlnm.Print_Titles" localSheetId="18">'2 g +'!$1:$1</definedName>
    <definedName name="_xlnm.Print_Titles" localSheetId="7">'2 kg  '!$1:$1</definedName>
    <definedName name="_xlnm.Print_Titles" localSheetId="6">'2 kg  +'!$1:$1</definedName>
    <definedName name="_xlnm.Print_Titles" localSheetId="15">'20 g'!$1:$1</definedName>
    <definedName name="_xlnm.Print_Titles" localSheetId="14">'20 g +'!$1:$1</definedName>
    <definedName name="_xlnm.Print_Titles" localSheetId="1">'20 kg   C '!$1:$1</definedName>
    <definedName name="_xlnm.Print_Titles" localSheetId="11">'200 g'!$1:$1</definedName>
    <definedName name="_xlnm.Print_Titles" localSheetId="10">'200 g + '!$1:$1</definedName>
    <definedName name="_xlnm.Print_Titles" localSheetId="17">'5 g'!$1:$1</definedName>
    <definedName name="_xlnm.Print_Titles" localSheetId="5">'5 kg  '!$1:$1</definedName>
    <definedName name="_xlnm.Print_Titles" localSheetId="3">'5 kg  C '!$1:$1</definedName>
    <definedName name="_xlnm.Print_Titles" localSheetId="13">'50 g'!$1:$1</definedName>
    <definedName name="_xlnm.Print_Titles" localSheetId="9">'500 g'!$1:$1</definedName>
    <definedName name="_xlnm.Print_Titles" localSheetId="22">'RT03-F13'!$1:$1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2" i="161" l="1"/>
  <c r="B112" i="161"/>
  <c r="G111" i="161"/>
  <c r="B111" i="161"/>
  <c r="I83" i="161"/>
  <c r="H83" i="161"/>
  <c r="G83" i="161"/>
  <c r="F83" i="161"/>
  <c r="E83" i="161"/>
  <c r="D83" i="161"/>
  <c r="J83" i="161" s="1"/>
  <c r="C83" i="161"/>
  <c r="B83" i="161"/>
  <c r="I82" i="161"/>
  <c r="H82" i="161"/>
  <c r="G82" i="161"/>
  <c r="F82" i="161"/>
  <c r="E82" i="161"/>
  <c r="D82" i="161"/>
  <c r="J82" i="161" s="1"/>
  <c r="C82" i="161"/>
  <c r="B82" i="161"/>
  <c r="I81" i="161"/>
  <c r="H81" i="161"/>
  <c r="G81" i="161"/>
  <c r="F81" i="161"/>
  <c r="J81" i="161" s="1"/>
  <c r="E81" i="161"/>
  <c r="D81" i="161"/>
  <c r="C81" i="161"/>
  <c r="B81" i="161"/>
  <c r="I80" i="161"/>
  <c r="H80" i="161"/>
  <c r="G80" i="161"/>
  <c r="F80" i="161"/>
  <c r="E80" i="161"/>
  <c r="D80" i="161"/>
  <c r="J80" i="161" s="1"/>
  <c r="C80" i="161"/>
  <c r="B80" i="161"/>
  <c r="I79" i="161"/>
  <c r="H79" i="161"/>
  <c r="G79" i="161"/>
  <c r="F79" i="161"/>
  <c r="E79" i="161"/>
  <c r="D79" i="161"/>
  <c r="J79" i="161" s="1"/>
  <c r="C79" i="161"/>
  <c r="B79" i="161"/>
  <c r="I78" i="161"/>
  <c r="H78" i="161"/>
  <c r="G78" i="161"/>
  <c r="F78" i="161"/>
  <c r="E78" i="161"/>
  <c r="D78" i="161"/>
  <c r="J78" i="161" s="1"/>
  <c r="C78" i="161"/>
  <c r="B78" i="161"/>
  <c r="I77" i="161"/>
  <c r="H77" i="161"/>
  <c r="G77" i="161"/>
  <c r="F77" i="161"/>
  <c r="J77" i="161" s="1"/>
  <c r="E77" i="161"/>
  <c r="D77" i="161"/>
  <c r="C77" i="161"/>
  <c r="B77" i="161"/>
  <c r="I76" i="161"/>
  <c r="H76" i="161"/>
  <c r="G76" i="161"/>
  <c r="F76" i="161"/>
  <c r="E76" i="161"/>
  <c r="D76" i="161"/>
  <c r="J76" i="161" s="1"/>
  <c r="C76" i="161"/>
  <c r="B76" i="161"/>
  <c r="I75" i="161"/>
  <c r="H75" i="161"/>
  <c r="G75" i="161"/>
  <c r="F75" i="161"/>
  <c r="E75" i="161"/>
  <c r="D75" i="161"/>
  <c r="J75" i="161" s="1"/>
  <c r="C75" i="161"/>
  <c r="B75" i="161"/>
  <c r="I74" i="161"/>
  <c r="H74" i="161"/>
  <c r="G74" i="161"/>
  <c r="F74" i="161"/>
  <c r="E74" i="161"/>
  <c r="D74" i="161"/>
  <c r="J74" i="161" s="1"/>
  <c r="C74" i="161"/>
  <c r="B74" i="161"/>
  <c r="J73" i="161"/>
  <c r="I73" i="161"/>
  <c r="H73" i="161"/>
  <c r="G73" i="161"/>
  <c r="F73" i="161"/>
  <c r="E73" i="161"/>
  <c r="D73" i="161"/>
  <c r="C73" i="161"/>
  <c r="B73" i="161"/>
  <c r="I72" i="161"/>
  <c r="H72" i="161"/>
  <c r="G72" i="161"/>
  <c r="F72" i="161"/>
  <c r="E72" i="161"/>
  <c r="D72" i="161"/>
  <c r="J72" i="161" s="1"/>
  <c r="C72" i="161"/>
  <c r="B72" i="161"/>
  <c r="I71" i="161"/>
  <c r="H71" i="161"/>
  <c r="G71" i="161"/>
  <c r="F71" i="161"/>
  <c r="E71" i="161"/>
  <c r="D71" i="161"/>
  <c r="J71" i="161" s="1"/>
  <c r="C71" i="161"/>
  <c r="B71" i="161"/>
  <c r="I70" i="161"/>
  <c r="H70" i="161"/>
  <c r="G70" i="161"/>
  <c r="F70" i="161"/>
  <c r="E70" i="161"/>
  <c r="D70" i="161"/>
  <c r="J70" i="161" s="1"/>
  <c r="C70" i="161"/>
  <c r="B70" i="161"/>
  <c r="I69" i="161"/>
  <c r="H69" i="161"/>
  <c r="G69" i="161"/>
  <c r="F69" i="161"/>
  <c r="J69" i="161" s="1"/>
  <c r="E69" i="161"/>
  <c r="D69" i="161"/>
  <c r="C69" i="161"/>
  <c r="B69" i="161"/>
  <c r="I68" i="161"/>
  <c r="H68" i="161"/>
  <c r="G68" i="161"/>
  <c r="F68" i="161"/>
  <c r="E68" i="161"/>
  <c r="D68" i="161"/>
  <c r="J68" i="161" s="1"/>
  <c r="C68" i="161"/>
  <c r="B68" i="161"/>
  <c r="I67" i="161"/>
  <c r="H67" i="161"/>
  <c r="G67" i="161"/>
  <c r="F67" i="161"/>
  <c r="E67" i="161"/>
  <c r="D67" i="161"/>
  <c r="J67" i="161" s="1"/>
  <c r="C67" i="161"/>
  <c r="B67" i="161"/>
  <c r="I66" i="161"/>
  <c r="H66" i="161"/>
  <c r="G66" i="161"/>
  <c r="F66" i="161"/>
  <c r="E66" i="161"/>
  <c r="D66" i="161"/>
  <c r="J66" i="161" s="1"/>
  <c r="C66" i="161"/>
  <c r="B66" i="161"/>
  <c r="I65" i="161"/>
  <c r="H65" i="161"/>
  <c r="G65" i="161"/>
  <c r="F65" i="161"/>
  <c r="J65" i="161" s="1"/>
  <c r="E65" i="161"/>
  <c r="D65" i="161"/>
  <c r="C65" i="161"/>
  <c r="B65" i="161"/>
  <c r="I64" i="161"/>
  <c r="H64" i="161"/>
  <c r="G64" i="161"/>
  <c r="F64" i="161"/>
  <c r="J64" i="161" s="1"/>
  <c r="E64" i="161"/>
  <c r="D64" i="161"/>
  <c r="C64" i="161"/>
  <c r="B64" i="161"/>
  <c r="I50" i="161"/>
  <c r="G50" i="161"/>
  <c r="E50" i="161"/>
  <c r="D50" i="161"/>
  <c r="I40" i="161"/>
  <c r="G40" i="161"/>
  <c r="E40" i="161"/>
  <c r="A40" i="161"/>
  <c r="E27" i="161"/>
  <c r="A25" i="161"/>
  <c r="D19" i="161"/>
  <c r="A17" i="161"/>
  <c r="D15" i="161"/>
  <c r="D14" i="161"/>
  <c r="I9" i="161"/>
  <c r="D9" i="161"/>
  <c r="D7" i="161"/>
  <c r="D6" i="161"/>
  <c r="D5" i="161"/>
  <c r="I2" i="161"/>
  <c r="I86" i="161" s="1"/>
  <c r="I84" i="159"/>
  <c r="I84" i="158"/>
  <c r="I33" i="161" l="1"/>
  <c r="I59" i="161"/>
  <c r="G110" i="160"/>
  <c r="B110" i="160"/>
  <c r="G109" i="160"/>
  <c r="B109" i="160"/>
  <c r="I82" i="160"/>
  <c r="H82" i="160"/>
  <c r="G82" i="160"/>
  <c r="F82" i="160"/>
  <c r="E82" i="160"/>
  <c r="D82" i="160"/>
  <c r="C82" i="160"/>
  <c r="B82" i="160"/>
  <c r="I81" i="160"/>
  <c r="H81" i="160"/>
  <c r="G81" i="160"/>
  <c r="F81" i="160"/>
  <c r="E81" i="160"/>
  <c r="D81" i="160"/>
  <c r="C81" i="160"/>
  <c r="B81" i="160"/>
  <c r="I80" i="160"/>
  <c r="H80" i="160"/>
  <c r="G80" i="160"/>
  <c r="F80" i="160"/>
  <c r="J80" i="160" s="1"/>
  <c r="E80" i="160"/>
  <c r="D80" i="160"/>
  <c r="C80" i="160"/>
  <c r="B80" i="160"/>
  <c r="I79" i="160"/>
  <c r="H79" i="160"/>
  <c r="G79" i="160"/>
  <c r="F79" i="160"/>
  <c r="E79" i="160"/>
  <c r="D79" i="160"/>
  <c r="C79" i="160"/>
  <c r="B79" i="160"/>
  <c r="I78" i="160"/>
  <c r="H78" i="160"/>
  <c r="G78" i="160"/>
  <c r="F78" i="160"/>
  <c r="E78" i="160"/>
  <c r="D78" i="160"/>
  <c r="C78" i="160"/>
  <c r="B78" i="160"/>
  <c r="I77" i="160"/>
  <c r="H77" i="160"/>
  <c r="G77" i="160"/>
  <c r="F77" i="160"/>
  <c r="E77" i="160"/>
  <c r="D77" i="160"/>
  <c r="C77" i="160"/>
  <c r="B77" i="160"/>
  <c r="I76" i="160"/>
  <c r="H76" i="160"/>
  <c r="G76" i="160"/>
  <c r="F76" i="160"/>
  <c r="E76" i="160"/>
  <c r="I75" i="160"/>
  <c r="H75" i="160"/>
  <c r="G75" i="160"/>
  <c r="F75" i="160"/>
  <c r="E75" i="160"/>
  <c r="D75" i="160"/>
  <c r="C75" i="160"/>
  <c r="B75" i="160"/>
  <c r="I74" i="160"/>
  <c r="H74" i="160"/>
  <c r="G74" i="160"/>
  <c r="F74" i="160"/>
  <c r="E74" i="160"/>
  <c r="D74" i="160"/>
  <c r="C74" i="160"/>
  <c r="B74" i="160"/>
  <c r="I73" i="160"/>
  <c r="H73" i="160"/>
  <c r="G73" i="160"/>
  <c r="F73" i="160"/>
  <c r="E73" i="160"/>
  <c r="D73" i="160"/>
  <c r="C73" i="160"/>
  <c r="B73" i="160"/>
  <c r="I72" i="160"/>
  <c r="H72" i="160"/>
  <c r="G72" i="160"/>
  <c r="F72" i="160"/>
  <c r="E72" i="160"/>
  <c r="D72" i="160"/>
  <c r="C72" i="160"/>
  <c r="B72" i="160"/>
  <c r="I71" i="160"/>
  <c r="H71" i="160"/>
  <c r="G71" i="160"/>
  <c r="F71" i="160"/>
  <c r="E71" i="160"/>
  <c r="D71" i="160"/>
  <c r="C71" i="160"/>
  <c r="B71" i="160"/>
  <c r="I70" i="160"/>
  <c r="H70" i="160"/>
  <c r="G70" i="160"/>
  <c r="F70" i="160"/>
  <c r="E70" i="160"/>
  <c r="D70" i="160"/>
  <c r="C70" i="160"/>
  <c r="B70" i="160"/>
  <c r="I69" i="160"/>
  <c r="H69" i="160"/>
  <c r="G69" i="160"/>
  <c r="F69" i="160"/>
  <c r="E69" i="160"/>
  <c r="D69" i="160"/>
  <c r="C69" i="160"/>
  <c r="B69" i="160"/>
  <c r="I68" i="160"/>
  <c r="H68" i="160"/>
  <c r="G68" i="160"/>
  <c r="F68" i="160"/>
  <c r="E68" i="160"/>
  <c r="D68" i="160"/>
  <c r="C68" i="160"/>
  <c r="B68" i="160"/>
  <c r="I67" i="160"/>
  <c r="H67" i="160"/>
  <c r="G67" i="160"/>
  <c r="F67" i="160"/>
  <c r="E67" i="160"/>
  <c r="D67" i="160"/>
  <c r="J67" i="160" s="1"/>
  <c r="C67" i="160"/>
  <c r="B67" i="160"/>
  <c r="I66" i="160"/>
  <c r="H66" i="160"/>
  <c r="G66" i="160"/>
  <c r="F66" i="160"/>
  <c r="E66" i="160"/>
  <c r="D66" i="160"/>
  <c r="J66" i="160" s="1"/>
  <c r="C66" i="160"/>
  <c r="B66" i="160"/>
  <c r="I65" i="160"/>
  <c r="H65" i="160"/>
  <c r="G65" i="160"/>
  <c r="F65" i="160"/>
  <c r="E65" i="160"/>
  <c r="D65" i="160"/>
  <c r="J65" i="160" s="1"/>
  <c r="C65" i="160"/>
  <c r="B65" i="160"/>
  <c r="I64" i="160"/>
  <c r="H64" i="160"/>
  <c r="G64" i="160"/>
  <c r="F64" i="160"/>
  <c r="E64" i="160"/>
  <c r="D64" i="160"/>
  <c r="C64" i="160"/>
  <c r="B64" i="160"/>
  <c r="I63" i="160"/>
  <c r="H63" i="160"/>
  <c r="G63" i="160"/>
  <c r="F63" i="160"/>
  <c r="E63" i="160"/>
  <c r="D63" i="160"/>
  <c r="J63" i="160" s="1"/>
  <c r="C63" i="160"/>
  <c r="B63" i="160"/>
  <c r="I51" i="160"/>
  <c r="G51" i="160"/>
  <c r="E51" i="160"/>
  <c r="D51" i="160"/>
  <c r="I41" i="160"/>
  <c r="G41" i="160"/>
  <c r="E41" i="160"/>
  <c r="A41" i="160"/>
  <c r="E28" i="160"/>
  <c r="A26" i="160"/>
  <c r="D20" i="160"/>
  <c r="A17" i="160"/>
  <c r="D15" i="160"/>
  <c r="D14" i="160"/>
  <c r="I9" i="160"/>
  <c r="D9" i="160"/>
  <c r="D7" i="160"/>
  <c r="D6" i="160"/>
  <c r="D5" i="160"/>
  <c r="I2" i="160"/>
  <c r="G109" i="159"/>
  <c r="B109" i="159"/>
  <c r="G108" i="159"/>
  <c r="B108" i="159"/>
  <c r="I82" i="159"/>
  <c r="H82" i="159"/>
  <c r="G82" i="159"/>
  <c r="F82" i="159"/>
  <c r="E82" i="159"/>
  <c r="D82" i="159"/>
  <c r="C82" i="159"/>
  <c r="B82" i="159"/>
  <c r="I81" i="159"/>
  <c r="H81" i="159"/>
  <c r="G81" i="159"/>
  <c r="F81" i="159"/>
  <c r="E81" i="159"/>
  <c r="D81" i="159"/>
  <c r="C81" i="159"/>
  <c r="B81" i="159"/>
  <c r="I80" i="159"/>
  <c r="H80" i="159"/>
  <c r="G80" i="159"/>
  <c r="F80" i="159"/>
  <c r="E80" i="159"/>
  <c r="D80" i="159"/>
  <c r="C80" i="159"/>
  <c r="B80" i="159"/>
  <c r="I79" i="159"/>
  <c r="H79" i="159"/>
  <c r="G79" i="159"/>
  <c r="F79" i="159"/>
  <c r="E79" i="159"/>
  <c r="D79" i="159"/>
  <c r="C79" i="159"/>
  <c r="B79" i="159"/>
  <c r="I78" i="159"/>
  <c r="H78" i="159"/>
  <c r="G78" i="159"/>
  <c r="F78" i="159"/>
  <c r="E78" i="159"/>
  <c r="D78" i="159"/>
  <c r="C78" i="159"/>
  <c r="B78" i="159"/>
  <c r="I77" i="159"/>
  <c r="H77" i="159"/>
  <c r="G77" i="159"/>
  <c r="F77" i="159"/>
  <c r="E77" i="159"/>
  <c r="D77" i="159"/>
  <c r="C77" i="159"/>
  <c r="B77" i="159"/>
  <c r="I76" i="159"/>
  <c r="H76" i="159"/>
  <c r="G76" i="159"/>
  <c r="F76" i="159"/>
  <c r="E76" i="159"/>
  <c r="I75" i="159"/>
  <c r="H75" i="159"/>
  <c r="G75" i="159"/>
  <c r="F75" i="159"/>
  <c r="E75" i="159"/>
  <c r="D75" i="159"/>
  <c r="C75" i="159"/>
  <c r="B75" i="159"/>
  <c r="I74" i="159"/>
  <c r="H74" i="159"/>
  <c r="G74" i="159"/>
  <c r="F74" i="159"/>
  <c r="E74" i="159"/>
  <c r="D74" i="159"/>
  <c r="C74" i="159"/>
  <c r="B74" i="159"/>
  <c r="I73" i="159"/>
  <c r="H73" i="159"/>
  <c r="G73" i="159"/>
  <c r="F73" i="159"/>
  <c r="E73" i="159"/>
  <c r="D73" i="159"/>
  <c r="C73" i="159"/>
  <c r="B73" i="159"/>
  <c r="I72" i="159"/>
  <c r="H72" i="159"/>
  <c r="G72" i="159"/>
  <c r="F72" i="159"/>
  <c r="E72" i="159"/>
  <c r="D72" i="159"/>
  <c r="C72" i="159"/>
  <c r="B72" i="159"/>
  <c r="I71" i="159"/>
  <c r="H71" i="159"/>
  <c r="G71" i="159"/>
  <c r="F71" i="159"/>
  <c r="E71" i="159"/>
  <c r="D71" i="159"/>
  <c r="C71" i="159"/>
  <c r="B71" i="159"/>
  <c r="I70" i="159"/>
  <c r="H70" i="159"/>
  <c r="G70" i="159"/>
  <c r="F70" i="159"/>
  <c r="E70" i="159"/>
  <c r="D70" i="159"/>
  <c r="C70" i="159"/>
  <c r="B70" i="159"/>
  <c r="I69" i="159"/>
  <c r="H69" i="159"/>
  <c r="G69" i="159"/>
  <c r="F69" i="159"/>
  <c r="E69" i="159"/>
  <c r="D69" i="159"/>
  <c r="C69" i="159"/>
  <c r="B69" i="159"/>
  <c r="I68" i="159"/>
  <c r="H68" i="159"/>
  <c r="G68" i="159"/>
  <c r="F68" i="159"/>
  <c r="E68" i="159"/>
  <c r="D68" i="159"/>
  <c r="C68" i="159"/>
  <c r="B68" i="159"/>
  <c r="I67" i="159"/>
  <c r="H67" i="159"/>
  <c r="G67" i="159"/>
  <c r="F67" i="159"/>
  <c r="E67" i="159"/>
  <c r="D67" i="159"/>
  <c r="C67" i="159"/>
  <c r="B67" i="159"/>
  <c r="I66" i="159"/>
  <c r="H66" i="159"/>
  <c r="G66" i="159"/>
  <c r="F66" i="159"/>
  <c r="E66" i="159"/>
  <c r="D66" i="159"/>
  <c r="C66" i="159"/>
  <c r="B66" i="159"/>
  <c r="I65" i="159"/>
  <c r="H65" i="159"/>
  <c r="G65" i="159"/>
  <c r="F65" i="159"/>
  <c r="E65" i="159"/>
  <c r="D65" i="159"/>
  <c r="C65" i="159"/>
  <c r="B65" i="159"/>
  <c r="I64" i="159"/>
  <c r="H64" i="159"/>
  <c r="G64" i="159"/>
  <c r="F64" i="159"/>
  <c r="E64" i="159"/>
  <c r="D64" i="159"/>
  <c r="C64" i="159"/>
  <c r="B64" i="159"/>
  <c r="I63" i="159"/>
  <c r="H63" i="159"/>
  <c r="G63" i="159"/>
  <c r="F63" i="159"/>
  <c r="E63" i="159"/>
  <c r="D63" i="159"/>
  <c r="C63" i="159"/>
  <c r="B63" i="159"/>
  <c r="I51" i="159"/>
  <c r="G51" i="159"/>
  <c r="E51" i="159"/>
  <c r="D51" i="159"/>
  <c r="I41" i="159"/>
  <c r="G41" i="159"/>
  <c r="E41" i="159"/>
  <c r="A41" i="159"/>
  <c r="E28" i="159"/>
  <c r="A26" i="159"/>
  <c r="D20" i="159"/>
  <c r="A17" i="159"/>
  <c r="D15" i="159"/>
  <c r="D14" i="159"/>
  <c r="I9" i="159"/>
  <c r="D9" i="159"/>
  <c r="D7" i="159"/>
  <c r="D6" i="159"/>
  <c r="D5" i="159"/>
  <c r="I2" i="159"/>
  <c r="H81" i="158"/>
  <c r="I81" i="158"/>
  <c r="G81" i="158"/>
  <c r="G109" i="158"/>
  <c r="B109" i="158"/>
  <c r="G108" i="158"/>
  <c r="B108" i="158"/>
  <c r="I82" i="158"/>
  <c r="H82" i="158"/>
  <c r="G82" i="158"/>
  <c r="F82" i="158"/>
  <c r="E82" i="158"/>
  <c r="D82" i="158"/>
  <c r="C82" i="158"/>
  <c r="B82" i="158"/>
  <c r="F81" i="158"/>
  <c r="E81" i="158"/>
  <c r="D81" i="158"/>
  <c r="C81" i="158"/>
  <c r="B81" i="158"/>
  <c r="I80" i="158"/>
  <c r="H80" i="158"/>
  <c r="G80" i="158"/>
  <c r="F80" i="158"/>
  <c r="E80" i="158"/>
  <c r="D80" i="158"/>
  <c r="C80" i="158"/>
  <c r="B80" i="158"/>
  <c r="I79" i="158"/>
  <c r="H79" i="158"/>
  <c r="G79" i="158"/>
  <c r="F79" i="158"/>
  <c r="E79" i="158"/>
  <c r="D79" i="158"/>
  <c r="C79" i="158"/>
  <c r="B79" i="158"/>
  <c r="I78" i="158"/>
  <c r="H78" i="158"/>
  <c r="G78" i="158"/>
  <c r="F78" i="158"/>
  <c r="E78" i="158"/>
  <c r="D78" i="158"/>
  <c r="C78" i="158"/>
  <c r="B78" i="158"/>
  <c r="I77" i="158"/>
  <c r="H77" i="158"/>
  <c r="G77" i="158"/>
  <c r="F77" i="158"/>
  <c r="E77" i="158"/>
  <c r="D77" i="158"/>
  <c r="C77" i="158"/>
  <c r="B77" i="158"/>
  <c r="I76" i="158"/>
  <c r="H76" i="158"/>
  <c r="G76" i="158"/>
  <c r="F76" i="158"/>
  <c r="E76" i="158"/>
  <c r="I75" i="158"/>
  <c r="H75" i="158"/>
  <c r="G75" i="158"/>
  <c r="F75" i="158"/>
  <c r="E75" i="158"/>
  <c r="D75" i="158"/>
  <c r="C75" i="158"/>
  <c r="B75" i="158"/>
  <c r="I74" i="158"/>
  <c r="H74" i="158"/>
  <c r="G74" i="158"/>
  <c r="F74" i="158"/>
  <c r="E74" i="158"/>
  <c r="D74" i="158"/>
  <c r="C74" i="158"/>
  <c r="B74" i="158"/>
  <c r="I73" i="158"/>
  <c r="H73" i="158"/>
  <c r="G73" i="158"/>
  <c r="F73" i="158"/>
  <c r="E73" i="158"/>
  <c r="D73" i="158"/>
  <c r="C73" i="158"/>
  <c r="B73" i="158"/>
  <c r="I72" i="158"/>
  <c r="H72" i="158"/>
  <c r="G72" i="158"/>
  <c r="F72" i="158"/>
  <c r="E72" i="158"/>
  <c r="D72" i="158"/>
  <c r="C72" i="158"/>
  <c r="B72" i="158"/>
  <c r="I71" i="158"/>
  <c r="H71" i="158"/>
  <c r="G71" i="158"/>
  <c r="F71" i="158"/>
  <c r="E71" i="158"/>
  <c r="D71" i="158"/>
  <c r="C71" i="158"/>
  <c r="B71" i="158"/>
  <c r="I70" i="158"/>
  <c r="H70" i="158"/>
  <c r="G70" i="158"/>
  <c r="F70" i="158"/>
  <c r="E70" i="158"/>
  <c r="D70" i="158"/>
  <c r="C70" i="158"/>
  <c r="B70" i="158"/>
  <c r="I69" i="158"/>
  <c r="H69" i="158"/>
  <c r="G69" i="158"/>
  <c r="F69" i="158"/>
  <c r="E69" i="158"/>
  <c r="D69" i="158"/>
  <c r="C69" i="158"/>
  <c r="B69" i="158"/>
  <c r="I68" i="158"/>
  <c r="H68" i="158"/>
  <c r="G68" i="158"/>
  <c r="F68" i="158"/>
  <c r="E68" i="158"/>
  <c r="D68" i="158"/>
  <c r="C68" i="158"/>
  <c r="B68" i="158"/>
  <c r="I67" i="158"/>
  <c r="H67" i="158"/>
  <c r="G67" i="158"/>
  <c r="F67" i="158"/>
  <c r="E67" i="158"/>
  <c r="D67" i="158"/>
  <c r="C67" i="158"/>
  <c r="B67" i="158"/>
  <c r="I66" i="158"/>
  <c r="H66" i="158"/>
  <c r="G66" i="158"/>
  <c r="F66" i="158"/>
  <c r="E66" i="158"/>
  <c r="D66" i="158"/>
  <c r="C66" i="158"/>
  <c r="B66" i="158"/>
  <c r="I65" i="158"/>
  <c r="H65" i="158"/>
  <c r="G65" i="158"/>
  <c r="F65" i="158"/>
  <c r="E65" i="158"/>
  <c r="D65" i="158"/>
  <c r="C65" i="158"/>
  <c r="B65" i="158"/>
  <c r="I64" i="158"/>
  <c r="H64" i="158"/>
  <c r="G64" i="158"/>
  <c r="F64" i="158"/>
  <c r="E64" i="158"/>
  <c r="D64" i="158"/>
  <c r="C64" i="158"/>
  <c r="B64" i="158"/>
  <c r="I63" i="158"/>
  <c r="H63" i="158"/>
  <c r="G63" i="158"/>
  <c r="F63" i="158"/>
  <c r="E63" i="158"/>
  <c r="D63" i="158"/>
  <c r="C63" i="158"/>
  <c r="B63" i="158"/>
  <c r="I51" i="158"/>
  <c r="G51" i="158"/>
  <c r="E51" i="158"/>
  <c r="D51" i="158"/>
  <c r="I41" i="158"/>
  <c r="G41" i="158"/>
  <c r="E41" i="158"/>
  <c r="A41" i="158"/>
  <c r="E28" i="158"/>
  <c r="A26" i="158"/>
  <c r="D20" i="158"/>
  <c r="A17" i="158"/>
  <c r="D15" i="158"/>
  <c r="D14" i="158"/>
  <c r="I9" i="158"/>
  <c r="D9" i="158"/>
  <c r="D7" i="158"/>
  <c r="D6" i="158"/>
  <c r="D5" i="158"/>
  <c r="I2" i="158"/>
  <c r="I35" i="158" s="1"/>
  <c r="I85" i="160" l="1"/>
  <c r="I35" i="160"/>
  <c r="J68" i="160"/>
  <c r="J69" i="160"/>
  <c r="J70" i="160"/>
  <c r="J71" i="160"/>
  <c r="J73" i="160"/>
  <c r="J74" i="160"/>
  <c r="J75" i="160"/>
  <c r="J64" i="160"/>
  <c r="J77" i="160"/>
  <c r="J78" i="160"/>
  <c r="J79" i="160"/>
  <c r="J81" i="160"/>
  <c r="J82" i="160"/>
  <c r="J72" i="160"/>
  <c r="J68" i="159"/>
  <c r="J69" i="159"/>
  <c r="J70" i="159"/>
  <c r="J71" i="159"/>
  <c r="J72" i="159"/>
  <c r="J73" i="159"/>
  <c r="J74" i="159"/>
  <c r="J75" i="159"/>
  <c r="I35" i="159"/>
  <c r="J77" i="159"/>
  <c r="J78" i="159"/>
  <c r="J79" i="159"/>
  <c r="J81" i="159"/>
  <c r="J82" i="159"/>
  <c r="J64" i="159"/>
  <c r="J63" i="159"/>
  <c r="J65" i="159"/>
  <c r="J66" i="159"/>
  <c r="J67" i="159"/>
  <c r="J80" i="159"/>
  <c r="J63" i="158"/>
  <c r="J67" i="158"/>
  <c r="J71" i="158"/>
  <c r="J75" i="158"/>
  <c r="J79" i="158"/>
  <c r="J64" i="158"/>
  <c r="J65" i="158"/>
  <c r="J66" i="158"/>
  <c r="J68" i="158"/>
  <c r="J69" i="158"/>
  <c r="J70" i="158"/>
  <c r="J72" i="158"/>
  <c r="J73" i="158"/>
  <c r="J74" i="158"/>
  <c r="J77" i="158"/>
  <c r="J78" i="158"/>
  <c r="J81" i="158"/>
  <c r="J80" i="158"/>
  <c r="J82" i="158"/>
  <c r="F83" i="137"/>
  <c r="F79" i="137"/>
  <c r="F82" i="137"/>
  <c r="E83" i="137"/>
  <c r="E82" i="137"/>
  <c r="F81" i="137"/>
  <c r="E81" i="137"/>
  <c r="I40" i="137"/>
  <c r="G40" i="137"/>
  <c r="E40" i="137"/>
  <c r="F58" i="157"/>
  <c r="E48" i="157"/>
  <c r="E49" i="157" s="1"/>
  <c r="I81" i="137" s="1"/>
  <c r="D48" i="157"/>
  <c r="D49" i="157" s="1"/>
  <c r="H81" i="137" s="1"/>
  <c r="C48" i="157"/>
  <c r="C49" i="157" s="1"/>
  <c r="G81" i="137" s="1"/>
  <c r="F40" i="157"/>
  <c r="E40" i="157"/>
  <c r="D40" i="157"/>
  <c r="C40" i="157"/>
  <c r="F39" i="157"/>
  <c r="E39" i="157"/>
  <c r="D39" i="157"/>
  <c r="C39" i="157"/>
  <c r="G26" i="157"/>
  <c r="I19" i="157"/>
  <c r="G19" i="157"/>
  <c r="D19" i="157"/>
  <c r="I18" i="157"/>
  <c r="F18" i="157"/>
  <c r="D18" i="157"/>
  <c r="B18" i="157"/>
  <c r="J15" i="157"/>
  <c r="G15" i="157"/>
  <c r="C66" i="157" s="1"/>
  <c r="C15" i="157"/>
  <c r="I14" i="157"/>
  <c r="G14" i="157"/>
  <c r="C14" i="157"/>
  <c r="C64" i="157" s="1"/>
  <c r="C13" i="157"/>
  <c r="C12" i="157"/>
  <c r="C59" i="157" s="1"/>
  <c r="H11" i="157"/>
  <c r="C63" i="157" s="1"/>
  <c r="C11" i="157"/>
  <c r="C73" i="157" s="1"/>
  <c r="C74" i="157" s="1"/>
  <c r="H10" i="157"/>
  <c r="C10" i="157"/>
  <c r="H9" i="157"/>
  <c r="C81" i="137" s="1"/>
  <c r="D9" i="157"/>
  <c r="B9" i="157"/>
  <c r="I8" i="157"/>
  <c r="B81" i="137" s="1"/>
  <c r="G8" i="157"/>
  <c r="D8" i="157"/>
  <c r="B8" i="157"/>
  <c r="I7" i="157"/>
  <c r="G7" i="157"/>
  <c r="D7" i="157"/>
  <c r="B7" i="157"/>
  <c r="H4" i="157"/>
  <c r="G4" i="157"/>
  <c r="F4" i="157"/>
  <c r="E4" i="157"/>
  <c r="D4" i="157"/>
  <c r="C4" i="157"/>
  <c r="B4" i="157"/>
  <c r="A4" i="157"/>
  <c r="F58" i="156"/>
  <c r="E48" i="156"/>
  <c r="E49" i="156" s="1"/>
  <c r="I83" i="137" s="1"/>
  <c r="D48" i="156"/>
  <c r="D49" i="156" s="1"/>
  <c r="H83" i="137" s="1"/>
  <c r="C48" i="156"/>
  <c r="C49" i="156" s="1"/>
  <c r="G83" i="137" s="1"/>
  <c r="F40" i="156"/>
  <c r="E40" i="156"/>
  <c r="D40" i="156"/>
  <c r="C40" i="156"/>
  <c r="F39" i="156"/>
  <c r="E39" i="156"/>
  <c r="D39" i="156"/>
  <c r="C39" i="156"/>
  <c r="G26" i="156"/>
  <c r="I19" i="156"/>
  <c r="G19" i="156"/>
  <c r="D19" i="156"/>
  <c r="I18" i="156"/>
  <c r="F18" i="156"/>
  <c r="D18" i="156"/>
  <c r="B18" i="156"/>
  <c r="J15" i="156"/>
  <c r="G15" i="156"/>
  <c r="C66" i="156" s="1"/>
  <c r="C15" i="156"/>
  <c r="I14" i="156"/>
  <c r="G14" i="156"/>
  <c r="C14" i="156"/>
  <c r="C64" i="156" s="1"/>
  <c r="C13" i="156"/>
  <c r="C12" i="156"/>
  <c r="C59" i="156" s="1"/>
  <c r="H11" i="156"/>
  <c r="C63" i="156" s="1"/>
  <c r="C11" i="156"/>
  <c r="C73" i="156" s="1"/>
  <c r="C74" i="156" s="1"/>
  <c r="H10" i="156"/>
  <c r="C10" i="156"/>
  <c r="B73" i="156" s="1"/>
  <c r="H9" i="156"/>
  <c r="C83" i="137" s="1"/>
  <c r="D9" i="156"/>
  <c r="B9" i="156"/>
  <c r="I8" i="156"/>
  <c r="B83" i="137" s="1"/>
  <c r="G8" i="156"/>
  <c r="D8" i="156"/>
  <c r="B8" i="156"/>
  <c r="I7" i="156"/>
  <c r="G7" i="156"/>
  <c r="D7" i="156"/>
  <c r="B7" i="156"/>
  <c r="H4" i="156"/>
  <c r="G4" i="156"/>
  <c r="F4" i="156"/>
  <c r="E4" i="156"/>
  <c r="D4" i="156"/>
  <c r="C4" i="156"/>
  <c r="B4" i="156"/>
  <c r="A4" i="156"/>
  <c r="F58" i="155"/>
  <c r="E48" i="155"/>
  <c r="E49" i="155" s="1"/>
  <c r="I82" i="137" s="1"/>
  <c r="D48" i="155"/>
  <c r="D49" i="155" s="1"/>
  <c r="H82" i="137" s="1"/>
  <c r="C48" i="155"/>
  <c r="C49" i="155" s="1"/>
  <c r="G82" i="137" s="1"/>
  <c r="F40" i="155"/>
  <c r="E40" i="155"/>
  <c r="D40" i="155"/>
  <c r="C40" i="155"/>
  <c r="F39" i="155"/>
  <c r="E39" i="155"/>
  <c r="D39" i="155"/>
  <c r="C39" i="155"/>
  <c r="G26" i="155"/>
  <c r="I19" i="155"/>
  <c r="G19" i="155"/>
  <c r="D19" i="155"/>
  <c r="I18" i="155"/>
  <c r="F18" i="155"/>
  <c r="D18" i="155"/>
  <c r="B18" i="155"/>
  <c r="J15" i="155"/>
  <c r="G15" i="155"/>
  <c r="C66" i="155" s="1"/>
  <c r="C15" i="155"/>
  <c r="I14" i="155"/>
  <c r="G14" i="155"/>
  <c r="C14" i="155"/>
  <c r="C64" i="155" s="1"/>
  <c r="C13" i="155"/>
  <c r="C12" i="155"/>
  <c r="C59" i="155" s="1"/>
  <c r="H11" i="155"/>
  <c r="C63" i="155" s="1"/>
  <c r="C11" i="155"/>
  <c r="C73" i="155" s="1"/>
  <c r="C74" i="155" s="1"/>
  <c r="H10" i="155"/>
  <c r="C10" i="155"/>
  <c r="H9" i="155"/>
  <c r="C82" i="137" s="1"/>
  <c r="D9" i="155"/>
  <c r="B9" i="155"/>
  <c r="I8" i="155"/>
  <c r="B82" i="137" s="1"/>
  <c r="G8" i="155"/>
  <c r="D8" i="155"/>
  <c r="B8" i="155"/>
  <c r="I7" i="155"/>
  <c r="G7" i="155"/>
  <c r="D7" i="155"/>
  <c r="B7" i="155"/>
  <c r="H4" i="155"/>
  <c r="G4" i="155"/>
  <c r="F4" i="155"/>
  <c r="E4" i="155"/>
  <c r="D4" i="155"/>
  <c r="C4" i="155"/>
  <c r="B4" i="155"/>
  <c r="A4" i="155"/>
  <c r="F58" i="154"/>
  <c r="E48" i="154"/>
  <c r="E49" i="154" s="1"/>
  <c r="I80" i="137" s="1"/>
  <c r="D48" i="154"/>
  <c r="D49" i="154" s="1"/>
  <c r="H80" i="137" s="1"/>
  <c r="C48" i="154"/>
  <c r="C49" i="154" s="1"/>
  <c r="G80" i="137" s="1"/>
  <c r="F40" i="154"/>
  <c r="E40" i="154"/>
  <c r="D40" i="154"/>
  <c r="C40" i="154"/>
  <c r="F39" i="154"/>
  <c r="E39" i="154"/>
  <c r="D39" i="154"/>
  <c r="C39" i="154"/>
  <c r="G26" i="154"/>
  <c r="I19" i="154"/>
  <c r="G19" i="154"/>
  <c r="D19" i="154"/>
  <c r="I18" i="154"/>
  <c r="F18" i="154"/>
  <c r="D18" i="154"/>
  <c r="B18" i="154"/>
  <c r="J15" i="154"/>
  <c r="G15" i="154"/>
  <c r="C66" i="154" s="1"/>
  <c r="C15" i="154"/>
  <c r="I14" i="154"/>
  <c r="G14" i="154"/>
  <c r="C14" i="154"/>
  <c r="C64" i="154" s="1"/>
  <c r="C13" i="154"/>
  <c r="C12" i="154"/>
  <c r="C59" i="154" s="1"/>
  <c r="H11" i="154"/>
  <c r="C63" i="154" s="1"/>
  <c r="C11" i="154"/>
  <c r="C73" i="154" s="1"/>
  <c r="C74" i="154" s="1"/>
  <c r="H10" i="154"/>
  <c r="C10" i="154"/>
  <c r="B73" i="154" s="1"/>
  <c r="H9" i="154"/>
  <c r="C80" i="137" s="1"/>
  <c r="D9" i="154"/>
  <c r="B9" i="154"/>
  <c r="I8" i="154"/>
  <c r="B80" i="137" s="1"/>
  <c r="G8" i="154"/>
  <c r="D8" i="154"/>
  <c r="B8" i="154"/>
  <c r="I7" i="154"/>
  <c r="G7" i="154"/>
  <c r="D7" i="154"/>
  <c r="B7" i="154"/>
  <c r="H4" i="154"/>
  <c r="G4" i="154"/>
  <c r="F4" i="154"/>
  <c r="E4" i="154"/>
  <c r="D4" i="154"/>
  <c r="C4" i="154"/>
  <c r="B4" i="154"/>
  <c r="A4" i="154"/>
  <c r="F58" i="153"/>
  <c r="E48" i="153"/>
  <c r="E49" i="153" s="1"/>
  <c r="I79" i="137" s="1"/>
  <c r="D48" i="153"/>
  <c r="D49" i="153" s="1"/>
  <c r="H79" i="137" s="1"/>
  <c r="C48" i="153"/>
  <c r="C49" i="153" s="1"/>
  <c r="G79" i="137" s="1"/>
  <c r="F40" i="153"/>
  <c r="E40" i="153"/>
  <c r="D40" i="153"/>
  <c r="C40" i="153"/>
  <c r="F39" i="153"/>
  <c r="E39" i="153"/>
  <c r="D39" i="153"/>
  <c r="C39" i="153"/>
  <c r="G26" i="153"/>
  <c r="I19" i="153"/>
  <c r="G19" i="153"/>
  <c r="D19" i="153"/>
  <c r="I18" i="153"/>
  <c r="F18" i="153"/>
  <c r="D18" i="153"/>
  <c r="B18" i="153"/>
  <c r="J15" i="153"/>
  <c r="G15" i="153"/>
  <c r="C66" i="153" s="1"/>
  <c r="C15" i="153"/>
  <c r="I14" i="153"/>
  <c r="G14" i="153"/>
  <c r="C14" i="153"/>
  <c r="C64" i="153" s="1"/>
  <c r="C13" i="153"/>
  <c r="C12" i="153"/>
  <c r="C59" i="153" s="1"/>
  <c r="H11" i="153"/>
  <c r="C63" i="153" s="1"/>
  <c r="C11" i="153"/>
  <c r="C73" i="153" s="1"/>
  <c r="C74" i="153" s="1"/>
  <c r="H10" i="153"/>
  <c r="C10" i="153"/>
  <c r="H9" i="153"/>
  <c r="C79" i="137" s="1"/>
  <c r="D9" i="153"/>
  <c r="B9" i="153"/>
  <c r="I8" i="153"/>
  <c r="B79" i="137" s="1"/>
  <c r="G8" i="153"/>
  <c r="D8" i="153"/>
  <c r="B8" i="153"/>
  <c r="I7" i="153"/>
  <c r="G7" i="153"/>
  <c r="D7" i="153"/>
  <c r="B7" i="153"/>
  <c r="H4" i="153"/>
  <c r="G4" i="153"/>
  <c r="F4" i="153"/>
  <c r="E4" i="153"/>
  <c r="D4" i="153"/>
  <c r="C4" i="153"/>
  <c r="B4" i="153"/>
  <c r="A4" i="153"/>
  <c r="F58" i="152"/>
  <c r="E48" i="152"/>
  <c r="E49" i="152" s="1"/>
  <c r="I78" i="137" s="1"/>
  <c r="D48" i="152"/>
  <c r="D49" i="152" s="1"/>
  <c r="H78" i="137" s="1"/>
  <c r="C48" i="152"/>
  <c r="C49" i="152" s="1"/>
  <c r="G78" i="137" s="1"/>
  <c r="F40" i="152"/>
  <c r="E40" i="152"/>
  <c r="D40" i="152"/>
  <c r="C40" i="152"/>
  <c r="F39" i="152"/>
  <c r="E39" i="152"/>
  <c r="D39" i="152"/>
  <c r="C39" i="152"/>
  <c r="G26" i="152"/>
  <c r="I19" i="152"/>
  <c r="G19" i="152"/>
  <c r="D19" i="152"/>
  <c r="I18" i="152"/>
  <c r="F18" i="152"/>
  <c r="D18" i="152"/>
  <c r="B18" i="152"/>
  <c r="J15" i="152"/>
  <c r="G15" i="152"/>
  <c r="C66" i="152" s="1"/>
  <c r="C15" i="152"/>
  <c r="I14" i="152"/>
  <c r="G14" i="152"/>
  <c r="C14" i="152"/>
  <c r="C64" i="152" s="1"/>
  <c r="C13" i="152"/>
  <c r="C12" i="152"/>
  <c r="C59" i="152" s="1"/>
  <c r="H11" i="152"/>
  <c r="C63" i="152" s="1"/>
  <c r="C11" i="152"/>
  <c r="C73" i="152" s="1"/>
  <c r="C74" i="152" s="1"/>
  <c r="H10" i="152"/>
  <c r="C10" i="152"/>
  <c r="B73" i="152" s="1"/>
  <c r="H9" i="152"/>
  <c r="C78" i="137" s="1"/>
  <c r="D9" i="152"/>
  <c r="B9" i="152"/>
  <c r="I8" i="152"/>
  <c r="B78" i="137" s="1"/>
  <c r="G8" i="152"/>
  <c r="D8" i="152"/>
  <c r="B8" i="152"/>
  <c r="I7" i="152"/>
  <c r="G7" i="152"/>
  <c r="D7" i="152"/>
  <c r="B7" i="152"/>
  <c r="H4" i="152"/>
  <c r="G4" i="152"/>
  <c r="F4" i="152"/>
  <c r="E4" i="152"/>
  <c r="D4" i="152"/>
  <c r="C4" i="152"/>
  <c r="B4" i="152"/>
  <c r="A4" i="152"/>
  <c r="F58" i="151"/>
  <c r="E48" i="151"/>
  <c r="E49" i="151" s="1"/>
  <c r="I77" i="137" s="1"/>
  <c r="D48" i="151"/>
  <c r="D49" i="151" s="1"/>
  <c r="H77" i="137" s="1"/>
  <c r="C48" i="151"/>
  <c r="C49" i="151" s="1"/>
  <c r="G77" i="137" s="1"/>
  <c r="F40" i="151"/>
  <c r="E40" i="151"/>
  <c r="D40" i="151"/>
  <c r="C40" i="151"/>
  <c r="F39" i="151"/>
  <c r="E39" i="151"/>
  <c r="D39" i="151"/>
  <c r="C39" i="151"/>
  <c r="G26" i="151"/>
  <c r="I19" i="151"/>
  <c r="G19" i="151"/>
  <c r="D19" i="151"/>
  <c r="I18" i="151"/>
  <c r="F18" i="151"/>
  <c r="D18" i="151"/>
  <c r="B18" i="151"/>
  <c r="J15" i="151"/>
  <c r="G15" i="151"/>
  <c r="C66" i="151" s="1"/>
  <c r="C15" i="151"/>
  <c r="I14" i="151"/>
  <c r="G14" i="151"/>
  <c r="C14" i="151"/>
  <c r="C64" i="151" s="1"/>
  <c r="C13" i="151"/>
  <c r="C12" i="151"/>
  <c r="C59" i="151" s="1"/>
  <c r="C11" i="151"/>
  <c r="C73" i="151" s="1"/>
  <c r="C74" i="151" s="1"/>
  <c r="C10" i="151"/>
  <c r="H9" i="151"/>
  <c r="D9" i="151"/>
  <c r="B9" i="151"/>
  <c r="I8" i="151"/>
  <c r="D8" i="151"/>
  <c r="B8" i="151"/>
  <c r="D7" i="151"/>
  <c r="B7" i="151"/>
  <c r="H4" i="151"/>
  <c r="G4" i="151"/>
  <c r="F4" i="151"/>
  <c r="E4" i="151"/>
  <c r="D4" i="151"/>
  <c r="C4" i="151"/>
  <c r="B4" i="151"/>
  <c r="A4" i="151"/>
  <c r="F58" i="150"/>
  <c r="E48" i="150"/>
  <c r="E49" i="150" s="1"/>
  <c r="I76" i="137" s="1"/>
  <c r="D48" i="150"/>
  <c r="D49" i="150" s="1"/>
  <c r="H76" i="137" s="1"/>
  <c r="C48" i="150"/>
  <c r="C49" i="150" s="1"/>
  <c r="G76" i="137" s="1"/>
  <c r="F40" i="150"/>
  <c r="E40" i="150"/>
  <c r="E41" i="150" s="1"/>
  <c r="D40" i="150"/>
  <c r="C40" i="150"/>
  <c r="F39" i="150"/>
  <c r="E39" i="150"/>
  <c r="D39" i="150"/>
  <c r="C39" i="150"/>
  <c r="G26" i="150"/>
  <c r="I19" i="150"/>
  <c r="G19" i="150"/>
  <c r="D19" i="150"/>
  <c r="I18" i="150"/>
  <c r="F18" i="150"/>
  <c r="D18" i="150"/>
  <c r="B18" i="150"/>
  <c r="J15" i="150"/>
  <c r="G15" i="150"/>
  <c r="C66" i="150" s="1"/>
  <c r="C15" i="150"/>
  <c r="I14" i="150"/>
  <c r="G14" i="150"/>
  <c r="C14" i="150"/>
  <c r="C64" i="150" s="1"/>
  <c r="C13" i="150"/>
  <c r="C12" i="150"/>
  <c r="C59" i="150" s="1"/>
  <c r="H11" i="150"/>
  <c r="C63" i="150" s="1"/>
  <c r="C11" i="150"/>
  <c r="C73" i="150" s="1"/>
  <c r="C74" i="150" s="1"/>
  <c r="H10" i="150"/>
  <c r="C10" i="150"/>
  <c r="B73" i="150" s="1"/>
  <c r="H9" i="150"/>
  <c r="C76" i="137" s="1"/>
  <c r="D9" i="150"/>
  <c r="B9" i="150"/>
  <c r="I8" i="150"/>
  <c r="B76" i="137" s="1"/>
  <c r="G8" i="150"/>
  <c r="D8" i="150"/>
  <c r="B8" i="150"/>
  <c r="I7" i="150"/>
  <c r="G7" i="150"/>
  <c r="D7" i="150"/>
  <c r="B7" i="150"/>
  <c r="H4" i="150"/>
  <c r="G4" i="150"/>
  <c r="F4" i="150"/>
  <c r="E4" i="150"/>
  <c r="D4" i="150"/>
  <c r="C4" i="150"/>
  <c r="B4" i="150"/>
  <c r="A4" i="150"/>
  <c r="F58" i="149"/>
  <c r="E48" i="149"/>
  <c r="E49" i="149" s="1"/>
  <c r="I75" i="137" s="1"/>
  <c r="D48" i="149"/>
  <c r="D49" i="149" s="1"/>
  <c r="H75" i="137" s="1"/>
  <c r="C48" i="149"/>
  <c r="C49" i="149" s="1"/>
  <c r="G75" i="137" s="1"/>
  <c r="F40" i="149"/>
  <c r="E40" i="149"/>
  <c r="D40" i="149"/>
  <c r="C40" i="149"/>
  <c r="F39" i="149"/>
  <c r="E39" i="149"/>
  <c r="D39" i="149"/>
  <c r="C39" i="149"/>
  <c r="G26" i="149"/>
  <c r="I19" i="149"/>
  <c r="G19" i="149"/>
  <c r="D19" i="149"/>
  <c r="I18" i="149"/>
  <c r="F18" i="149"/>
  <c r="D18" i="149"/>
  <c r="B18" i="149"/>
  <c r="J15" i="149"/>
  <c r="G15" i="149"/>
  <c r="C66" i="149" s="1"/>
  <c r="C15" i="149"/>
  <c r="I14" i="149"/>
  <c r="G14" i="149"/>
  <c r="C14" i="149"/>
  <c r="C64" i="149" s="1"/>
  <c r="C13" i="149"/>
  <c r="C12" i="149"/>
  <c r="C59" i="149" s="1"/>
  <c r="H11" i="149"/>
  <c r="C63" i="149" s="1"/>
  <c r="C11" i="149"/>
  <c r="C73" i="149" s="1"/>
  <c r="C74" i="149" s="1"/>
  <c r="H10" i="149"/>
  <c r="C10" i="149"/>
  <c r="H9" i="149"/>
  <c r="C75" i="137" s="1"/>
  <c r="D9" i="149"/>
  <c r="B9" i="149"/>
  <c r="I8" i="149"/>
  <c r="B75" i="137" s="1"/>
  <c r="G8" i="149"/>
  <c r="D8" i="149"/>
  <c r="B8" i="149"/>
  <c r="I7" i="149"/>
  <c r="G7" i="149"/>
  <c r="D7" i="149"/>
  <c r="B7" i="149"/>
  <c r="H4" i="149"/>
  <c r="G4" i="149"/>
  <c r="F4" i="149"/>
  <c r="E4" i="149"/>
  <c r="D4" i="149"/>
  <c r="C4" i="149"/>
  <c r="B4" i="149"/>
  <c r="A4" i="149"/>
  <c r="F58" i="148"/>
  <c r="E48" i="148"/>
  <c r="E49" i="148" s="1"/>
  <c r="I74" i="137" s="1"/>
  <c r="D48" i="148"/>
  <c r="D49" i="148" s="1"/>
  <c r="H74" i="137" s="1"/>
  <c r="C48" i="148"/>
  <c r="C49" i="148" s="1"/>
  <c r="G74" i="137" s="1"/>
  <c r="F40" i="148"/>
  <c r="E40" i="148"/>
  <c r="D40" i="148"/>
  <c r="C40" i="148"/>
  <c r="F39" i="148"/>
  <c r="E39" i="148"/>
  <c r="D39" i="148"/>
  <c r="C39" i="148"/>
  <c r="G26" i="148"/>
  <c r="I19" i="148"/>
  <c r="G19" i="148"/>
  <c r="D19" i="148"/>
  <c r="I18" i="148"/>
  <c r="F18" i="148"/>
  <c r="D18" i="148"/>
  <c r="B18" i="148"/>
  <c r="J15" i="148"/>
  <c r="G15" i="148"/>
  <c r="C66" i="148" s="1"/>
  <c r="C15" i="148"/>
  <c r="I14" i="148"/>
  <c r="G14" i="148"/>
  <c r="C14" i="148"/>
  <c r="C64" i="148" s="1"/>
  <c r="C13" i="148"/>
  <c r="C12" i="148"/>
  <c r="C59" i="148" s="1"/>
  <c r="H11" i="148"/>
  <c r="C63" i="148" s="1"/>
  <c r="C11" i="148"/>
  <c r="C73" i="148" s="1"/>
  <c r="C74" i="148" s="1"/>
  <c r="H10" i="148"/>
  <c r="C10" i="148"/>
  <c r="B73" i="148" s="1"/>
  <c r="H9" i="148"/>
  <c r="C74" i="137" s="1"/>
  <c r="D9" i="148"/>
  <c r="B9" i="148"/>
  <c r="I8" i="148"/>
  <c r="B74" i="137" s="1"/>
  <c r="G8" i="148"/>
  <c r="D8" i="148"/>
  <c r="B8" i="148"/>
  <c r="I7" i="148"/>
  <c r="G7" i="148"/>
  <c r="D7" i="148"/>
  <c r="B7" i="148"/>
  <c r="H4" i="148"/>
  <c r="G4" i="148"/>
  <c r="F4" i="148"/>
  <c r="E4" i="148"/>
  <c r="D4" i="148"/>
  <c r="C4" i="148"/>
  <c r="B4" i="148"/>
  <c r="A4" i="148"/>
  <c r="F58" i="147"/>
  <c r="E48" i="147"/>
  <c r="E49" i="147" s="1"/>
  <c r="I73" i="137" s="1"/>
  <c r="D48" i="147"/>
  <c r="D49" i="147" s="1"/>
  <c r="H73" i="137" s="1"/>
  <c r="C48" i="147"/>
  <c r="C49" i="147" s="1"/>
  <c r="G73" i="137" s="1"/>
  <c r="F40" i="147"/>
  <c r="E40" i="147"/>
  <c r="D40" i="147"/>
  <c r="C40" i="147"/>
  <c r="F39" i="147"/>
  <c r="E39" i="147"/>
  <c r="D39" i="147"/>
  <c r="C39" i="147"/>
  <c r="G26" i="147"/>
  <c r="I19" i="147"/>
  <c r="G19" i="147"/>
  <c r="D19" i="147"/>
  <c r="I18" i="147"/>
  <c r="F18" i="147"/>
  <c r="D18" i="147"/>
  <c r="B18" i="147"/>
  <c r="J15" i="147"/>
  <c r="G15" i="147"/>
  <c r="C66" i="147" s="1"/>
  <c r="C15" i="147"/>
  <c r="I14" i="147"/>
  <c r="G14" i="147"/>
  <c r="C14" i="147"/>
  <c r="C64" i="147" s="1"/>
  <c r="C13" i="147"/>
  <c r="C12" i="147"/>
  <c r="C59" i="147" s="1"/>
  <c r="H11" i="147"/>
  <c r="C63" i="147" s="1"/>
  <c r="C11" i="147"/>
  <c r="C73" i="147" s="1"/>
  <c r="C74" i="147" s="1"/>
  <c r="H10" i="147"/>
  <c r="C10" i="147"/>
  <c r="B73" i="147" s="1"/>
  <c r="H9" i="147"/>
  <c r="C73" i="137" s="1"/>
  <c r="D9" i="147"/>
  <c r="B9" i="147"/>
  <c r="I8" i="147"/>
  <c r="B73" i="137" s="1"/>
  <c r="G8" i="147"/>
  <c r="D8" i="147"/>
  <c r="B8" i="147"/>
  <c r="I7" i="147"/>
  <c r="G7" i="147"/>
  <c r="D7" i="147"/>
  <c r="B7" i="147"/>
  <c r="H4" i="147"/>
  <c r="G4" i="147"/>
  <c r="F4" i="147"/>
  <c r="E4" i="147"/>
  <c r="D4" i="147"/>
  <c r="C4" i="147"/>
  <c r="B4" i="147"/>
  <c r="A4" i="147"/>
  <c r="F58" i="146"/>
  <c r="E48" i="146"/>
  <c r="E49" i="146" s="1"/>
  <c r="I72" i="137" s="1"/>
  <c r="D48" i="146"/>
  <c r="D49" i="146" s="1"/>
  <c r="H72" i="137" s="1"/>
  <c r="C48" i="146"/>
  <c r="C49" i="146" s="1"/>
  <c r="G72" i="137" s="1"/>
  <c r="F40" i="146"/>
  <c r="E40" i="146"/>
  <c r="D40" i="146"/>
  <c r="C40" i="146"/>
  <c r="F39" i="146"/>
  <c r="E39" i="146"/>
  <c r="D39" i="146"/>
  <c r="C39" i="146"/>
  <c r="G26" i="146"/>
  <c r="I19" i="146"/>
  <c r="G19" i="146"/>
  <c r="D19" i="146"/>
  <c r="I18" i="146"/>
  <c r="F18" i="146"/>
  <c r="D18" i="146"/>
  <c r="B18" i="146"/>
  <c r="J15" i="146"/>
  <c r="G15" i="146"/>
  <c r="C66" i="146" s="1"/>
  <c r="C15" i="146"/>
  <c r="I14" i="146"/>
  <c r="G14" i="146"/>
  <c r="C14" i="146"/>
  <c r="C64" i="146" s="1"/>
  <c r="C13" i="146"/>
  <c r="C12" i="146"/>
  <c r="C59" i="146" s="1"/>
  <c r="H11" i="146"/>
  <c r="C63" i="146" s="1"/>
  <c r="C11" i="146"/>
  <c r="C73" i="146" s="1"/>
  <c r="C74" i="146" s="1"/>
  <c r="H10" i="146"/>
  <c r="C10" i="146"/>
  <c r="H9" i="146"/>
  <c r="C72" i="137" s="1"/>
  <c r="D9" i="146"/>
  <c r="B9" i="146"/>
  <c r="I8" i="146"/>
  <c r="B72" i="137" s="1"/>
  <c r="G8" i="146"/>
  <c r="D8" i="146"/>
  <c r="B8" i="146"/>
  <c r="I7" i="146"/>
  <c r="G7" i="146"/>
  <c r="D7" i="146"/>
  <c r="B7" i="146"/>
  <c r="H4" i="146"/>
  <c r="G4" i="146"/>
  <c r="F4" i="146"/>
  <c r="E4" i="146"/>
  <c r="D4" i="146"/>
  <c r="C4" i="146"/>
  <c r="B4" i="146"/>
  <c r="A4" i="146"/>
  <c r="F58" i="145"/>
  <c r="E48" i="145"/>
  <c r="E49" i="145" s="1"/>
  <c r="I71" i="137" s="1"/>
  <c r="D48" i="145"/>
  <c r="D49" i="145" s="1"/>
  <c r="H71" i="137" s="1"/>
  <c r="C48" i="145"/>
  <c r="C49" i="145" s="1"/>
  <c r="G71" i="137" s="1"/>
  <c r="F40" i="145"/>
  <c r="E40" i="145"/>
  <c r="D40" i="145"/>
  <c r="C40" i="145"/>
  <c r="C41" i="145" s="1"/>
  <c r="F39" i="145"/>
  <c r="E39" i="145"/>
  <c r="D39" i="145"/>
  <c r="C39" i="145"/>
  <c r="G26" i="145"/>
  <c r="I19" i="145"/>
  <c r="G19" i="145"/>
  <c r="D19" i="145"/>
  <c r="I18" i="145"/>
  <c r="F18" i="145"/>
  <c r="D18" i="145"/>
  <c r="B18" i="145"/>
  <c r="J15" i="145"/>
  <c r="G15" i="145"/>
  <c r="C66" i="145" s="1"/>
  <c r="C15" i="145"/>
  <c r="I14" i="145"/>
  <c r="G14" i="145"/>
  <c r="C14" i="145"/>
  <c r="C64" i="145" s="1"/>
  <c r="C13" i="145"/>
  <c r="C12" i="145"/>
  <c r="C59" i="145" s="1"/>
  <c r="H11" i="145"/>
  <c r="C63" i="145" s="1"/>
  <c r="C11" i="145"/>
  <c r="C73" i="145" s="1"/>
  <c r="C74" i="145" s="1"/>
  <c r="H10" i="145"/>
  <c r="C10" i="145"/>
  <c r="B73" i="145" s="1"/>
  <c r="H9" i="145"/>
  <c r="C71" i="137" s="1"/>
  <c r="D9" i="145"/>
  <c r="B9" i="145"/>
  <c r="I8" i="145"/>
  <c r="B71" i="137" s="1"/>
  <c r="G8" i="145"/>
  <c r="D8" i="145"/>
  <c r="B8" i="145"/>
  <c r="I7" i="145"/>
  <c r="G7" i="145"/>
  <c r="D7" i="145"/>
  <c r="B7" i="145"/>
  <c r="H4" i="145"/>
  <c r="G4" i="145"/>
  <c r="F4" i="145"/>
  <c r="E4" i="145"/>
  <c r="D4" i="145"/>
  <c r="C4" i="145"/>
  <c r="B4" i="145"/>
  <c r="A4" i="145"/>
  <c r="F58" i="144"/>
  <c r="E48" i="144"/>
  <c r="E49" i="144" s="1"/>
  <c r="I70" i="137" s="1"/>
  <c r="D48" i="144"/>
  <c r="D49" i="144" s="1"/>
  <c r="H70" i="137" s="1"/>
  <c r="C48" i="144"/>
  <c r="C49" i="144" s="1"/>
  <c r="G70" i="137" s="1"/>
  <c r="F40" i="144"/>
  <c r="E40" i="144"/>
  <c r="E41" i="144" s="1"/>
  <c r="D40" i="144"/>
  <c r="C40" i="144"/>
  <c r="F39" i="144"/>
  <c r="E39" i="144"/>
  <c r="D39" i="144"/>
  <c r="C39" i="144"/>
  <c r="G26" i="144"/>
  <c r="I19" i="144"/>
  <c r="G19" i="144"/>
  <c r="D19" i="144"/>
  <c r="I18" i="144"/>
  <c r="F18" i="144"/>
  <c r="D18" i="144"/>
  <c r="B18" i="144"/>
  <c r="J15" i="144"/>
  <c r="G15" i="144"/>
  <c r="C66" i="144" s="1"/>
  <c r="C15" i="144"/>
  <c r="I14" i="144"/>
  <c r="G14" i="144"/>
  <c r="C14" i="144"/>
  <c r="C64" i="144" s="1"/>
  <c r="C13" i="144"/>
  <c r="C12" i="144"/>
  <c r="C59" i="144" s="1"/>
  <c r="H11" i="144"/>
  <c r="C63" i="144" s="1"/>
  <c r="C11" i="144"/>
  <c r="C73" i="144" s="1"/>
  <c r="C74" i="144" s="1"/>
  <c r="H10" i="144"/>
  <c r="C10" i="144"/>
  <c r="B73" i="144" s="1"/>
  <c r="H9" i="144"/>
  <c r="C70" i="137" s="1"/>
  <c r="D9" i="144"/>
  <c r="B9" i="144"/>
  <c r="I8" i="144"/>
  <c r="B70" i="137" s="1"/>
  <c r="G8" i="144"/>
  <c r="D8" i="144"/>
  <c r="B8" i="144"/>
  <c r="I7" i="144"/>
  <c r="G7" i="144"/>
  <c r="D7" i="144"/>
  <c r="B7" i="144"/>
  <c r="H4" i="144"/>
  <c r="G4" i="144"/>
  <c r="F4" i="144"/>
  <c r="E4" i="144"/>
  <c r="D4" i="144"/>
  <c r="C4" i="144"/>
  <c r="B4" i="144"/>
  <c r="A4" i="144"/>
  <c r="F58" i="143"/>
  <c r="E48" i="143"/>
  <c r="E49" i="143" s="1"/>
  <c r="I69" i="137" s="1"/>
  <c r="D48" i="143"/>
  <c r="D49" i="143" s="1"/>
  <c r="H69" i="137" s="1"/>
  <c r="C48" i="143"/>
  <c r="C49" i="143" s="1"/>
  <c r="G69" i="137" s="1"/>
  <c r="F40" i="143"/>
  <c r="E40" i="143"/>
  <c r="D40" i="143"/>
  <c r="C40" i="143"/>
  <c r="F39" i="143"/>
  <c r="E39" i="143"/>
  <c r="D39" i="143"/>
  <c r="C39" i="143"/>
  <c r="G26" i="143"/>
  <c r="I19" i="143"/>
  <c r="G19" i="143"/>
  <c r="D19" i="143"/>
  <c r="I18" i="143"/>
  <c r="F18" i="143"/>
  <c r="D18" i="143"/>
  <c r="B18" i="143"/>
  <c r="J15" i="143"/>
  <c r="G15" i="143"/>
  <c r="C66" i="143" s="1"/>
  <c r="C15" i="143"/>
  <c r="I14" i="143"/>
  <c r="G14" i="143"/>
  <c r="C14" i="143"/>
  <c r="C64" i="143" s="1"/>
  <c r="C13" i="143"/>
  <c r="C12" i="143"/>
  <c r="C59" i="143" s="1"/>
  <c r="H11" i="143"/>
  <c r="C63" i="143" s="1"/>
  <c r="C11" i="143"/>
  <c r="C73" i="143" s="1"/>
  <c r="C74" i="143" s="1"/>
  <c r="H10" i="143"/>
  <c r="C10" i="143"/>
  <c r="B73" i="143" s="1"/>
  <c r="H9" i="143"/>
  <c r="C69" i="137" s="1"/>
  <c r="D9" i="143"/>
  <c r="B9" i="143"/>
  <c r="I8" i="143"/>
  <c r="B69" i="137" s="1"/>
  <c r="G8" i="143"/>
  <c r="D8" i="143"/>
  <c r="B8" i="143"/>
  <c r="I7" i="143"/>
  <c r="G7" i="143"/>
  <c r="D7" i="143"/>
  <c r="B7" i="143"/>
  <c r="H4" i="143"/>
  <c r="G4" i="143"/>
  <c r="F4" i="143"/>
  <c r="E4" i="143"/>
  <c r="D4" i="143"/>
  <c r="C4" i="143"/>
  <c r="B4" i="143"/>
  <c r="A4" i="143"/>
  <c r="F58" i="142"/>
  <c r="E48" i="142"/>
  <c r="E49" i="142" s="1"/>
  <c r="I68" i="137" s="1"/>
  <c r="D48" i="142"/>
  <c r="D49" i="142" s="1"/>
  <c r="H68" i="137" s="1"/>
  <c r="C48" i="142"/>
  <c r="C49" i="142" s="1"/>
  <c r="G68" i="137" s="1"/>
  <c r="F40" i="142"/>
  <c r="E40" i="142"/>
  <c r="D40" i="142"/>
  <c r="C40" i="142"/>
  <c r="F39" i="142"/>
  <c r="E39" i="142"/>
  <c r="D39" i="142"/>
  <c r="C39" i="142"/>
  <c r="G26" i="142"/>
  <c r="I19" i="142"/>
  <c r="G19" i="142"/>
  <c r="D19" i="142"/>
  <c r="I18" i="142"/>
  <c r="F18" i="142"/>
  <c r="D18" i="142"/>
  <c r="B18" i="142"/>
  <c r="J15" i="142"/>
  <c r="G15" i="142"/>
  <c r="C66" i="142" s="1"/>
  <c r="C15" i="142"/>
  <c r="I14" i="142"/>
  <c r="G14" i="142"/>
  <c r="C14" i="142"/>
  <c r="C64" i="142" s="1"/>
  <c r="C13" i="142"/>
  <c r="C12" i="142"/>
  <c r="C59" i="142" s="1"/>
  <c r="H11" i="142"/>
  <c r="C63" i="142" s="1"/>
  <c r="C11" i="142"/>
  <c r="C73" i="142" s="1"/>
  <c r="C74" i="142" s="1"/>
  <c r="H10" i="142"/>
  <c r="C10" i="142"/>
  <c r="H9" i="142"/>
  <c r="C68" i="137" s="1"/>
  <c r="D9" i="142"/>
  <c r="B9" i="142"/>
  <c r="I8" i="142"/>
  <c r="B68" i="137" s="1"/>
  <c r="G8" i="142"/>
  <c r="D8" i="142"/>
  <c r="B8" i="142"/>
  <c r="I7" i="142"/>
  <c r="G7" i="142"/>
  <c r="D7" i="142"/>
  <c r="B7" i="142"/>
  <c r="H4" i="142"/>
  <c r="G4" i="142"/>
  <c r="F4" i="142"/>
  <c r="E4" i="142"/>
  <c r="D4" i="142"/>
  <c r="C4" i="142"/>
  <c r="B4" i="142"/>
  <c r="A4" i="142"/>
  <c r="F58" i="141"/>
  <c r="E48" i="141"/>
  <c r="E49" i="141" s="1"/>
  <c r="I67" i="137" s="1"/>
  <c r="D48" i="141"/>
  <c r="D49" i="141" s="1"/>
  <c r="H67" i="137" s="1"/>
  <c r="C48" i="141"/>
  <c r="C49" i="141" s="1"/>
  <c r="G67" i="137" s="1"/>
  <c r="F40" i="141"/>
  <c r="E40" i="141"/>
  <c r="D40" i="141"/>
  <c r="C40" i="141"/>
  <c r="F39" i="141"/>
  <c r="E39" i="141"/>
  <c r="D39" i="141"/>
  <c r="C39" i="141"/>
  <c r="G26" i="141"/>
  <c r="I19" i="141"/>
  <c r="G19" i="141"/>
  <c r="D19" i="141"/>
  <c r="I18" i="141"/>
  <c r="F18" i="141"/>
  <c r="D18" i="141"/>
  <c r="B18" i="141"/>
  <c r="J15" i="141"/>
  <c r="G15" i="141"/>
  <c r="C66" i="141" s="1"/>
  <c r="C15" i="141"/>
  <c r="I14" i="141"/>
  <c r="G14" i="141"/>
  <c r="C14" i="141"/>
  <c r="C64" i="141" s="1"/>
  <c r="C13" i="141"/>
  <c r="C12" i="141"/>
  <c r="C59" i="141" s="1"/>
  <c r="H11" i="141"/>
  <c r="C63" i="141" s="1"/>
  <c r="C11" i="141"/>
  <c r="C73" i="141" s="1"/>
  <c r="C74" i="141" s="1"/>
  <c r="H10" i="141"/>
  <c r="C10" i="141"/>
  <c r="B73" i="141" s="1"/>
  <c r="H9" i="141"/>
  <c r="C67" i="137" s="1"/>
  <c r="D9" i="141"/>
  <c r="B9" i="141"/>
  <c r="I8" i="141"/>
  <c r="B67" i="137" s="1"/>
  <c r="G8" i="141"/>
  <c r="D8" i="141"/>
  <c r="B8" i="141"/>
  <c r="I7" i="141"/>
  <c r="G7" i="141"/>
  <c r="D7" i="141"/>
  <c r="B7" i="141"/>
  <c r="H4" i="141"/>
  <c r="G4" i="141"/>
  <c r="F4" i="141"/>
  <c r="E4" i="141"/>
  <c r="D4" i="141"/>
  <c r="C4" i="141"/>
  <c r="B4" i="141"/>
  <c r="A4" i="141"/>
  <c r="F58" i="140"/>
  <c r="E48" i="140"/>
  <c r="E49" i="140" s="1"/>
  <c r="I66" i="137" s="1"/>
  <c r="D48" i="140"/>
  <c r="D49" i="140" s="1"/>
  <c r="H66" i="137" s="1"/>
  <c r="C48" i="140"/>
  <c r="C49" i="140" s="1"/>
  <c r="G66" i="137" s="1"/>
  <c r="F40" i="140"/>
  <c r="E40" i="140"/>
  <c r="D40" i="140"/>
  <c r="C40" i="140"/>
  <c r="F39" i="140"/>
  <c r="E39" i="140"/>
  <c r="D39" i="140"/>
  <c r="C39" i="140"/>
  <c r="G26" i="140"/>
  <c r="I19" i="140"/>
  <c r="G19" i="140"/>
  <c r="D19" i="140"/>
  <c r="I18" i="140"/>
  <c r="F18" i="140"/>
  <c r="D18" i="140"/>
  <c r="B18" i="140"/>
  <c r="J15" i="140"/>
  <c r="G15" i="140"/>
  <c r="C66" i="140" s="1"/>
  <c r="C15" i="140"/>
  <c r="I14" i="140"/>
  <c r="G14" i="140"/>
  <c r="C14" i="140"/>
  <c r="C64" i="140" s="1"/>
  <c r="C13" i="140"/>
  <c r="C12" i="140"/>
  <c r="C59" i="140" s="1"/>
  <c r="H11" i="140"/>
  <c r="C63" i="140" s="1"/>
  <c r="C11" i="140"/>
  <c r="C73" i="140" s="1"/>
  <c r="C74" i="140" s="1"/>
  <c r="H10" i="140"/>
  <c r="C10" i="140"/>
  <c r="H9" i="140"/>
  <c r="C66" i="137" s="1"/>
  <c r="D9" i="140"/>
  <c r="B9" i="140"/>
  <c r="I8" i="140"/>
  <c r="B66" i="137" s="1"/>
  <c r="G8" i="140"/>
  <c r="D8" i="140"/>
  <c r="B8" i="140"/>
  <c r="I7" i="140"/>
  <c r="G7" i="140"/>
  <c r="D7" i="140"/>
  <c r="B7" i="140"/>
  <c r="H4" i="140"/>
  <c r="G4" i="140"/>
  <c r="F4" i="140"/>
  <c r="E4" i="140"/>
  <c r="D4" i="140"/>
  <c r="C4" i="140"/>
  <c r="B4" i="140"/>
  <c r="A4" i="140"/>
  <c r="F58" i="139"/>
  <c r="E48" i="139"/>
  <c r="E49" i="139" s="1"/>
  <c r="I65" i="137" s="1"/>
  <c r="D48" i="139"/>
  <c r="D49" i="139" s="1"/>
  <c r="H65" i="137" s="1"/>
  <c r="C48" i="139"/>
  <c r="C49" i="139" s="1"/>
  <c r="G65" i="137" s="1"/>
  <c r="F40" i="139"/>
  <c r="E40" i="139"/>
  <c r="D40" i="139"/>
  <c r="C40" i="139"/>
  <c r="C41" i="139" s="1"/>
  <c r="F39" i="139"/>
  <c r="E39" i="139"/>
  <c r="D39" i="139"/>
  <c r="C39" i="139"/>
  <c r="G26" i="139"/>
  <c r="I19" i="139"/>
  <c r="G19" i="139"/>
  <c r="D19" i="139"/>
  <c r="I18" i="139"/>
  <c r="F18" i="139"/>
  <c r="D18" i="139"/>
  <c r="B18" i="139"/>
  <c r="J15" i="139"/>
  <c r="G15" i="139"/>
  <c r="C66" i="139" s="1"/>
  <c r="C15" i="139"/>
  <c r="I14" i="139"/>
  <c r="G14" i="139"/>
  <c r="C14" i="139"/>
  <c r="C64" i="139" s="1"/>
  <c r="C13" i="139"/>
  <c r="C12" i="139"/>
  <c r="C59" i="139" s="1"/>
  <c r="H11" i="139"/>
  <c r="C63" i="139" s="1"/>
  <c r="C11" i="139"/>
  <c r="C73" i="139" s="1"/>
  <c r="C74" i="139" s="1"/>
  <c r="H10" i="139"/>
  <c r="C10" i="139"/>
  <c r="B73" i="139" s="1"/>
  <c r="H9" i="139"/>
  <c r="C65" i="137" s="1"/>
  <c r="D9" i="139"/>
  <c r="B9" i="139"/>
  <c r="I8" i="139"/>
  <c r="B65" i="137" s="1"/>
  <c r="G8" i="139"/>
  <c r="D8" i="139"/>
  <c r="B8" i="139"/>
  <c r="I7" i="139"/>
  <c r="G7" i="139"/>
  <c r="D7" i="139"/>
  <c r="B7" i="139"/>
  <c r="H4" i="139"/>
  <c r="G4" i="139"/>
  <c r="F4" i="139"/>
  <c r="E4" i="139"/>
  <c r="D4" i="139"/>
  <c r="C4" i="139"/>
  <c r="B4" i="139"/>
  <c r="A4" i="139"/>
  <c r="F58" i="138"/>
  <c r="E48" i="138"/>
  <c r="E49" i="138" s="1"/>
  <c r="I64" i="137" s="1"/>
  <c r="D48" i="138"/>
  <c r="D49" i="138" s="1"/>
  <c r="H64" i="137" s="1"/>
  <c r="C48" i="138"/>
  <c r="C49" i="138" s="1"/>
  <c r="G64" i="137" s="1"/>
  <c r="F40" i="138"/>
  <c r="E40" i="138"/>
  <c r="D40" i="138"/>
  <c r="C40" i="138"/>
  <c r="F39" i="138"/>
  <c r="E39" i="138"/>
  <c r="D39" i="138"/>
  <c r="C39" i="138"/>
  <c r="G26" i="138"/>
  <c r="I19" i="138"/>
  <c r="G19" i="138"/>
  <c r="D19" i="138"/>
  <c r="I18" i="138"/>
  <c r="F18" i="138"/>
  <c r="D18" i="138"/>
  <c r="B18" i="138"/>
  <c r="J15" i="138"/>
  <c r="G15" i="138"/>
  <c r="C66" i="138" s="1"/>
  <c r="C15" i="138"/>
  <c r="I14" i="138"/>
  <c r="G14" i="138"/>
  <c r="C14" i="138"/>
  <c r="C64" i="138" s="1"/>
  <c r="C13" i="138"/>
  <c r="C12" i="138"/>
  <c r="C59" i="138" s="1"/>
  <c r="H11" i="138"/>
  <c r="C63" i="138" s="1"/>
  <c r="C11" i="138"/>
  <c r="C73" i="138" s="1"/>
  <c r="C74" i="138" s="1"/>
  <c r="H10" i="138"/>
  <c r="C10" i="138"/>
  <c r="H9" i="138"/>
  <c r="C64" i="137" s="1"/>
  <c r="D9" i="138"/>
  <c r="B9" i="138"/>
  <c r="I8" i="138"/>
  <c r="B64" i="137" s="1"/>
  <c r="G8" i="138"/>
  <c r="D8" i="138"/>
  <c r="B8" i="138"/>
  <c r="I7" i="138"/>
  <c r="G7" i="138"/>
  <c r="D7" i="138"/>
  <c r="B7" i="138"/>
  <c r="H4" i="138"/>
  <c r="G4" i="138"/>
  <c r="F4" i="138"/>
  <c r="E4" i="138"/>
  <c r="D4" i="138"/>
  <c r="C4" i="138"/>
  <c r="B4" i="138"/>
  <c r="A4" i="138"/>
  <c r="C77" i="137" l="1"/>
  <c r="C76" i="160"/>
  <c r="C76" i="159"/>
  <c r="C76" i="158"/>
  <c r="B77" i="137"/>
  <c r="B76" i="159"/>
  <c r="B76" i="158"/>
  <c r="B76" i="160"/>
  <c r="F41" i="155"/>
  <c r="C41" i="156"/>
  <c r="C41" i="154"/>
  <c r="F41" i="153"/>
  <c r="E41" i="152"/>
  <c r="D41" i="147"/>
  <c r="C41" i="146"/>
  <c r="D53" i="146"/>
  <c r="F41" i="142"/>
  <c r="E41" i="141"/>
  <c r="C41" i="155"/>
  <c r="D41" i="155"/>
  <c r="E41" i="155"/>
  <c r="D41" i="156"/>
  <c r="E41" i="156"/>
  <c r="F41" i="156"/>
  <c r="E41" i="157"/>
  <c r="F41" i="157"/>
  <c r="D41" i="157"/>
  <c r="D41" i="154"/>
  <c r="E41" i="154"/>
  <c r="F41" i="154"/>
  <c r="C41" i="153"/>
  <c r="D41" i="153"/>
  <c r="E41" i="153"/>
  <c r="F41" i="152"/>
  <c r="C41" i="152"/>
  <c r="C43" i="152" s="1"/>
  <c r="C58" i="152" s="1"/>
  <c r="D41" i="152"/>
  <c r="E41" i="151"/>
  <c r="D41" i="151"/>
  <c r="F41" i="151"/>
  <c r="C41" i="150"/>
  <c r="D41" i="150"/>
  <c r="F41" i="150"/>
  <c r="F41" i="149"/>
  <c r="D41" i="149"/>
  <c r="E41" i="149"/>
  <c r="F41" i="148"/>
  <c r="C41" i="148"/>
  <c r="E41" i="148"/>
  <c r="D41" i="148"/>
  <c r="C43" i="148" s="1"/>
  <c r="C58" i="148" s="1"/>
  <c r="E41" i="147"/>
  <c r="F41" i="147"/>
  <c r="C41" i="147"/>
  <c r="C42" i="147" s="1"/>
  <c r="B53" i="147" s="1"/>
  <c r="D41" i="146"/>
  <c r="E41" i="146"/>
  <c r="F41" i="146"/>
  <c r="D41" i="145"/>
  <c r="C43" i="145" s="1"/>
  <c r="C58" i="145" s="1"/>
  <c r="E41" i="145"/>
  <c r="F41" i="145"/>
  <c r="F41" i="144"/>
  <c r="C41" i="144"/>
  <c r="D41" i="144"/>
  <c r="D41" i="143"/>
  <c r="E41" i="143"/>
  <c r="F41" i="143"/>
  <c r="C41" i="143"/>
  <c r="C42" i="143" s="1"/>
  <c r="B53" i="143" s="1"/>
  <c r="C41" i="142"/>
  <c r="D41" i="142"/>
  <c r="E41" i="142"/>
  <c r="F41" i="141"/>
  <c r="C41" i="141"/>
  <c r="D41" i="141"/>
  <c r="C41" i="140"/>
  <c r="D41" i="140"/>
  <c r="E41" i="140"/>
  <c r="F41" i="140"/>
  <c r="D41" i="139"/>
  <c r="E41" i="139"/>
  <c r="F41" i="139"/>
  <c r="D53" i="138"/>
  <c r="I47" i="152"/>
  <c r="F53" i="152" s="1"/>
  <c r="D53" i="142"/>
  <c r="D53" i="157"/>
  <c r="D53" i="140"/>
  <c r="D53" i="149"/>
  <c r="D53" i="151"/>
  <c r="D53" i="153"/>
  <c r="D53" i="155"/>
  <c r="C60" i="147"/>
  <c r="C61" i="147" s="1"/>
  <c r="C60" i="142"/>
  <c r="C61" i="142" s="1"/>
  <c r="C60" i="138"/>
  <c r="C61" i="138" s="1"/>
  <c r="I47" i="139"/>
  <c r="F53" i="139" s="1"/>
  <c r="C60" i="144"/>
  <c r="C61" i="144" s="1"/>
  <c r="C60" i="146"/>
  <c r="C61" i="146" s="1"/>
  <c r="B73" i="140"/>
  <c r="B74" i="140" s="1"/>
  <c r="D53" i="141"/>
  <c r="C60" i="141"/>
  <c r="C61" i="141" s="1"/>
  <c r="B73" i="142"/>
  <c r="B74" i="142" s="1"/>
  <c r="D53" i="143"/>
  <c r="C60" i="143"/>
  <c r="C61" i="143" s="1"/>
  <c r="D53" i="147"/>
  <c r="D53" i="148"/>
  <c r="C60" i="148"/>
  <c r="C61" i="148" s="1"/>
  <c r="B73" i="149"/>
  <c r="B74" i="149" s="1"/>
  <c r="D53" i="150"/>
  <c r="C60" i="150"/>
  <c r="C61" i="150" s="1"/>
  <c r="B73" i="151"/>
  <c r="B74" i="151" s="1"/>
  <c r="D53" i="152"/>
  <c r="C60" i="152"/>
  <c r="C61" i="152" s="1"/>
  <c r="I47" i="153"/>
  <c r="F53" i="153" s="1"/>
  <c r="B73" i="153"/>
  <c r="B74" i="153" s="1"/>
  <c r="D53" i="154"/>
  <c r="C60" i="154"/>
  <c r="C61" i="154" s="1"/>
  <c r="B73" i="155"/>
  <c r="D53" i="156"/>
  <c r="C60" i="156"/>
  <c r="C61" i="156" s="1"/>
  <c r="I47" i="157"/>
  <c r="I48" i="157" s="1"/>
  <c r="C62" i="157" s="1"/>
  <c r="C65" i="157" s="1"/>
  <c r="F65" i="157" s="1"/>
  <c r="B73" i="157"/>
  <c r="C60" i="140"/>
  <c r="C61" i="140" s="1"/>
  <c r="B73" i="138"/>
  <c r="B74" i="138" s="1"/>
  <c r="D53" i="139"/>
  <c r="C60" i="139"/>
  <c r="C61" i="139" s="1"/>
  <c r="D53" i="144"/>
  <c r="D53" i="145"/>
  <c r="C60" i="145"/>
  <c r="C61" i="145" s="1"/>
  <c r="B73" i="146"/>
  <c r="B74" i="146" s="1"/>
  <c r="C60" i="149"/>
  <c r="C61" i="149" s="1"/>
  <c r="C60" i="151"/>
  <c r="C61" i="151" s="1"/>
  <c r="C60" i="153"/>
  <c r="C61" i="153" s="1"/>
  <c r="C60" i="155"/>
  <c r="C61" i="155" s="1"/>
  <c r="C60" i="157"/>
  <c r="C61" i="157" s="1"/>
  <c r="C41" i="157"/>
  <c r="B74" i="157"/>
  <c r="C42" i="156"/>
  <c r="B53" i="156" s="1"/>
  <c r="C43" i="156"/>
  <c r="C58" i="156" s="1"/>
  <c r="I47" i="156"/>
  <c r="B74" i="156"/>
  <c r="C42" i="155"/>
  <c r="B53" i="155" s="1"/>
  <c r="C43" i="155"/>
  <c r="C58" i="155" s="1"/>
  <c r="I47" i="155"/>
  <c r="B74" i="155"/>
  <c r="C42" i="154"/>
  <c r="B53" i="154" s="1"/>
  <c r="C43" i="154"/>
  <c r="C58" i="154" s="1"/>
  <c r="I47" i="154"/>
  <c r="B74" i="154"/>
  <c r="C42" i="153"/>
  <c r="B53" i="153" s="1"/>
  <c r="C43" i="153"/>
  <c r="C58" i="153" s="1"/>
  <c r="C42" i="152"/>
  <c r="B53" i="152" s="1"/>
  <c r="B74" i="152"/>
  <c r="C41" i="151"/>
  <c r="C43" i="151" s="1"/>
  <c r="C58" i="151" s="1"/>
  <c r="I47" i="151"/>
  <c r="C42" i="150"/>
  <c r="B53" i="150" s="1"/>
  <c r="C43" i="150"/>
  <c r="C58" i="150" s="1"/>
  <c r="I47" i="150"/>
  <c r="B74" i="150"/>
  <c r="C41" i="149"/>
  <c r="C42" i="149" s="1"/>
  <c r="B53" i="149" s="1"/>
  <c r="I47" i="149"/>
  <c r="C42" i="148"/>
  <c r="B53" i="148" s="1"/>
  <c r="I47" i="148"/>
  <c r="B74" i="148"/>
  <c r="C43" i="147"/>
  <c r="C58" i="147" s="1"/>
  <c r="I47" i="147"/>
  <c r="B74" i="147"/>
  <c r="C42" i="146"/>
  <c r="B53" i="146" s="1"/>
  <c r="C43" i="146"/>
  <c r="C58" i="146" s="1"/>
  <c r="I47" i="146"/>
  <c r="C42" i="145"/>
  <c r="B53" i="145" s="1"/>
  <c r="I47" i="145"/>
  <c r="B74" i="145"/>
  <c r="I47" i="144"/>
  <c r="C42" i="144"/>
  <c r="B53" i="144" s="1"/>
  <c r="C43" i="144"/>
  <c r="C58" i="144" s="1"/>
  <c r="B74" i="144"/>
  <c r="C43" i="143"/>
  <c r="C58" i="143" s="1"/>
  <c r="I47" i="143"/>
  <c r="B74" i="143"/>
  <c r="C42" i="142"/>
  <c r="B53" i="142" s="1"/>
  <c r="C43" i="142"/>
  <c r="C58" i="142" s="1"/>
  <c r="I47" i="142"/>
  <c r="C42" i="141"/>
  <c r="B53" i="141" s="1"/>
  <c r="C43" i="141"/>
  <c r="C58" i="141" s="1"/>
  <c r="I47" i="141"/>
  <c r="B74" i="141"/>
  <c r="C42" i="140"/>
  <c r="B53" i="140" s="1"/>
  <c r="C43" i="140"/>
  <c r="C58" i="140" s="1"/>
  <c r="I47" i="140"/>
  <c r="C42" i="139"/>
  <c r="B53" i="139" s="1"/>
  <c r="C43" i="139"/>
  <c r="C58" i="139" s="1"/>
  <c r="B74" i="139"/>
  <c r="E41" i="138"/>
  <c r="D41" i="138"/>
  <c r="C41" i="138"/>
  <c r="F41" i="138"/>
  <c r="I47" i="138"/>
  <c r="F53" i="157" l="1"/>
  <c r="C42" i="157"/>
  <c r="B53" i="157" s="1"/>
  <c r="I48" i="152"/>
  <c r="C62" i="152" s="1"/>
  <c r="C65" i="152" s="1"/>
  <c r="F65" i="152" s="1"/>
  <c r="F61" i="139"/>
  <c r="C42" i="138"/>
  <c r="B53" i="138" s="1"/>
  <c r="I48" i="153"/>
  <c r="C62" i="153" s="1"/>
  <c r="C65" i="153" s="1"/>
  <c r="F65" i="153" s="1"/>
  <c r="I48" i="139"/>
  <c r="C62" i="139" s="1"/>
  <c r="C65" i="139" s="1"/>
  <c r="F65" i="139" s="1"/>
  <c r="H53" i="139"/>
  <c r="D73" i="139" s="1"/>
  <c r="D74" i="139" s="1"/>
  <c r="E74" i="139" s="1"/>
  <c r="C43" i="157"/>
  <c r="C58" i="157" s="1"/>
  <c r="I67" i="157" s="1"/>
  <c r="I68" i="157" s="1"/>
  <c r="I73" i="157" s="1"/>
  <c r="I74" i="157" s="1"/>
  <c r="F53" i="156"/>
  <c r="H53" i="156" s="1"/>
  <c r="D73" i="156" s="1"/>
  <c r="I48" i="156"/>
  <c r="C62" i="156" s="1"/>
  <c r="C65" i="156" s="1"/>
  <c r="F65" i="156" s="1"/>
  <c r="F61" i="156"/>
  <c r="F53" i="155"/>
  <c r="H53" i="155" s="1"/>
  <c r="D73" i="155" s="1"/>
  <c r="I48" i="155"/>
  <c r="C62" i="155" s="1"/>
  <c r="C65" i="155" s="1"/>
  <c r="F65" i="155" s="1"/>
  <c r="F61" i="155"/>
  <c r="F53" i="154"/>
  <c r="H53" i="154" s="1"/>
  <c r="D73" i="154" s="1"/>
  <c r="I48" i="154"/>
  <c r="C62" i="154" s="1"/>
  <c r="C65" i="154" s="1"/>
  <c r="F65" i="154" s="1"/>
  <c r="F61" i="154"/>
  <c r="H53" i="153"/>
  <c r="D73" i="153" s="1"/>
  <c r="F61" i="153"/>
  <c r="H53" i="152"/>
  <c r="D73" i="152" s="1"/>
  <c r="F61" i="152"/>
  <c r="C42" i="151"/>
  <c r="B53" i="151" s="1"/>
  <c r="I48" i="151"/>
  <c r="C62" i="151" s="1"/>
  <c r="F61" i="151"/>
  <c r="F53" i="150"/>
  <c r="H53" i="150" s="1"/>
  <c r="D73" i="150" s="1"/>
  <c r="I48" i="150"/>
  <c r="C62" i="150" s="1"/>
  <c r="C65" i="150" s="1"/>
  <c r="F65" i="150" s="1"/>
  <c r="F61" i="150"/>
  <c r="C43" i="149"/>
  <c r="C58" i="149" s="1"/>
  <c r="F53" i="149"/>
  <c r="H53" i="149" s="1"/>
  <c r="D73" i="149" s="1"/>
  <c r="I48" i="149"/>
  <c r="C62" i="149" s="1"/>
  <c r="C65" i="149" s="1"/>
  <c r="F65" i="149" s="1"/>
  <c r="F53" i="148"/>
  <c r="H53" i="148" s="1"/>
  <c r="D73" i="148" s="1"/>
  <c r="I48" i="148"/>
  <c r="C62" i="148" s="1"/>
  <c r="C65" i="148" s="1"/>
  <c r="F65" i="148" s="1"/>
  <c r="F61" i="148"/>
  <c r="F53" i="147"/>
  <c r="H53" i="147" s="1"/>
  <c r="D73" i="147" s="1"/>
  <c r="I48" i="147"/>
  <c r="C62" i="147" s="1"/>
  <c r="C65" i="147" s="1"/>
  <c r="F65" i="147" s="1"/>
  <c r="F61" i="147"/>
  <c r="F53" i="146"/>
  <c r="H53" i="146" s="1"/>
  <c r="D73" i="146" s="1"/>
  <c r="I48" i="146"/>
  <c r="C62" i="146" s="1"/>
  <c r="C65" i="146" s="1"/>
  <c r="F65" i="146" s="1"/>
  <c r="F61" i="146"/>
  <c r="F53" i="145"/>
  <c r="H53" i="145" s="1"/>
  <c r="D73" i="145" s="1"/>
  <c r="I48" i="145"/>
  <c r="C62" i="145" s="1"/>
  <c r="C65" i="145" s="1"/>
  <c r="F65" i="145" s="1"/>
  <c r="F61" i="145"/>
  <c r="F53" i="144"/>
  <c r="H53" i="144" s="1"/>
  <c r="D73" i="144" s="1"/>
  <c r="I48" i="144"/>
  <c r="C62" i="144" s="1"/>
  <c r="C65" i="144" s="1"/>
  <c r="F65" i="144" s="1"/>
  <c r="F61" i="144"/>
  <c r="F53" i="143"/>
  <c r="H53" i="143" s="1"/>
  <c r="D73" i="143" s="1"/>
  <c r="I48" i="143"/>
  <c r="C62" i="143" s="1"/>
  <c r="C65" i="143" s="1"/>
  <c r="F65" i="143" s="1"/>
  <c r="F61" i="143"/>
  <c r="F53" i="142"/>
  <c r="H53" i="142" s="1"/>
  <c r="D73" i="142" s="1"/>
  <c r="I48" i="142"/>
  <c r="C62" i="142" s="1"/>
  <c r="C65" i="142" s="1"/>
  <c r="F65" i="142" s="1"/>
  <c r="F61" i="142"/>
  <c r="F53" i="141"/>
  <c r="H53" i="141" s="1"/>
  <c r="D73" i="141" s="1"/>
  <c r="I48" i="141"/>
  <c r="C62" i="141" s="1"/>
  <c r="C65" i="141" s="1"/>
  <c r="F65" i="141" s="1"/>
  <c r="F61" i="141"/>
  <c r="F53" i="140"/>
  <c r="H53" i="140" s="1"/>
  <c r="D73" i="140" s="1"/>
  <c r="I48" i="140"/>
  <c r="C62" i="140" s="1"/>
  <c r="C65" i="140" s="1"/>
  <c r="F65" i="140" s="1"/>
  <c r="F61" i="140"/>
  <c r="C43" i="138"/>
  <c r="C58" i="138" s="1"/>
  <c r="F53" i="138"/>
  <c r="H53" i="138" s="1"/>
  <c r="D73" i="138" s="1"/>
  <c r="I48" i="138"/>
  <c r="C62" i="138" s="1"/>
  <c r="C65" i="138" s="1"/>
  <c r="F65" i="138" s="1"/>
  <c r="H53" i="157" l="1"/>
  <c r="D73" i="157" s="1"/>
  <c r="D74" i="157" s="1"/>
  <c r="E74" i="157" s="1"/>
  <c r="I67" i="148"/>
  <c r="I68" i="148" s="1"/>
  <c r="I73" i="148" s="1"/>
  <c r="I74" i="148" s="1"/>
  <c r="I60" i="155"/>
  <c r="I67" i="155"/>
  <c r="I68" i="155" s="1"/>
  <c r="I73" i="155" s="1"/>
  <c r="I74" i="155" s="1"/>
  <c r="I60" i="156"/>
  <c r="I67" i="156"/>
  <c r="I68" i="156" s="1"/>
  <c r="I73" i="156" s="1"/>
  <c r="I74" i="156" s="1"/>
  <c r="F61" i="157"/>
  <c r="G66" i="157" s="1"/>
  <c r="L66" i="157" s="1"/>
  <c r="I67" i="154"/>
  <c r="I68" i="154" s="1"/>
  <c r="I73" i="154" s="1"/>
  <c r="I74" i="154" s="1"/>
  <c r="I60" i="154"/>
  <c r="I60" i="153"/>
  <c r="I67" i="153"/>
  <c r="I68" i="153" s="1"/>
  <c r="I73" i="153" s="1"/>
  <c r="I74" i="153" s="1"/>
  <c r="I61" i="153"/>
  <c r="J60" i="153" s="1"/>
  <c r="G66" i="153"/>
  <c r="L66" i="153" s="1"/>
  <c r="I60" i="152"/>
  <c r="I67" i="152"/>
  <c r="I68" i="152" s="1"/>
  <c r="I73" i="152" s="1"/>
  <c r="I74" i="152" s="1"/>
  <c r="I61" i="152"/>
  <c r="J60" i="152" s="1"/>
  <c r="G66" i="152"/>
  <c r="L66" i="152" s="1"/>
  <c r="I60" i="151"/>
  <c r="I67" i="151"/>
  <c r="I68" i="151" s="1"/>
  <c r="I73" i="151" s="1"/>
  <c r="I74" i="151" s="1"/>
  <c r="I67" i="150"/>
  <c r="I68" i="150" s="1"/>
  <c r="I73" i="150" s="1"/>
  <c r="I74" i="150" s="1"/>
  <c r="I60" i="150"/>
  <c r="I67" i="149"/>
  <c r="I68" i="149" s="1"/>
  <c r="I73" i="149" s="1"/>
  <c r="I74" i="149" s="1"/>
  <c r="I60" i="148"/>
  <c r="I60" i="147"/>
  <c r="I67" i="147"/>
  <c r="I68" i="147" s="1"/>
  <c r="I73" i="147" s="1"/>
  <c r="I74" i="147" s="1"/>
  <c r="I60" i="146"/>
  <c r="I67" i="146"/>
  <c r="I68" i="146" s="1"/>
  <c r="I73" i="146" s="1"/>
  <c r="I74" i="146" s="1"/>
  <c r="I60" i="145"/>
  <c r="I67" i="145"/>
  <c r="I68" i="145" s="1"/>
  <c r="I73" i="145" s="1"/>
  <c r="I74" i="145" s="1"/>
  <c r="I60" i="144"/>
  <c r="I67" i="144"/>
  <c r="I68" i="144" s="1"/>
  <c r="I73" i="144" s="1"/>
  <c r="I74" i="144" s="1"/>
  <c r="I60" i="143"/>
  <c r="I67" i="143"/>
  <c r="I68" i="143" s="1"/>
  <c r="I73" i="143" s="1"/>
  <c r="I74" i="143" s="1"/>
  <c r="I60" i="142"/>
  <c r="I67" i="142"/>
  <c r="I68" i="142" s="1"/>
  <c r="I73" i="142" s="1"/>
  <c r="I74" i="142" s="1"/>
  <c r="I60" i="141"/>
  <c r="I67" i="141"/>
  <c r="I68" i="141" s="1"/>
  <c r="I73" i="141" s="1"/>
  <c r="I74" i="141" s="1"/>
  <c r="I67" i="140"/>
  <c r="I68" i="140" s="1"/>
  <c r="I73" i="140" s="1"/>
  <c r="I74" i="140" s="1"/>
  <c r="I60" i="140"/>
  <c r="I67" i="139"/>
  <c r="I68" i="139" s="1"/>
  <c r="I73" i="139" s="1"/>
  <c r="I74" i="139" s="1"/>
  <c r="I60" i="139"/>
  <c r="G66" i="139"/>
  <c r="L66" i="139" s="1"/>
  <c r="I61" i="139"/>
  <c r="J60" i="139" s="1"/>
  <c r="E73" i="139"/>
  <c r="F73" i="139" s="1"/>
  <c r="I67" i="138"/>
  <c r="I68" i="138" s="1"/>
  <c r="I73" i="138" s="1"/>
  <c r="I74" i="138" s="1"/>
  <c r="G66" i="148"/>
  <c r="L66" i="148" s="1"/>
  <c r="G66" i="155"/>
  <c r="L66" i="155" s="1"/>
  <c r="G66" i="147"/>
  <c r="L66" i="147" s="1"/>
  <c r="G66" i="156"/>
  <c r="L66" i="156" s="1"/>
  <c r="G66" i="154"/>
  <c r="L66" i="154" s="1"/>
  <c r="I60" i="157"/>
  <c r="I61" i="157"/>
  <c r="J60" i="157" s="1"/>
  <c r="E73" i="157"/>
  <c r="F73" i="157" s="1"/>
  <c r="F74" i="157" s="1"/>
  <c r="D81" i="137" s="1"/>
  <c r="J81" i="137" s="1"/>
  <c r="D74" i="156"/>
  <c r="E74" i="156" s="1"/>
  <c r="E73" i="156"/>
  <c r="F73" i="156" s="1"/>
  <c r="I61" i="156"/>
  <c r="J60" i="156" s="1"/>
  <c r="I61" i="155"/>
  <c r="J60" i="155" s="1"/>
  <c r="D74" i="155"/>
  <c r="E74" i="155" s="1"/>
  <c r="E73" i="155"/>
  <c r="F73" i="155" s="1"/>
  <c r="F74" i="155" s="1"/>
  <c r="D82" i="137" s="1"/>
  <c r="J82" i="137" s="1"/>
  <c r="D74" i="154"/>
  <c r="E74" i="154" s="1"/>
  <c r="E73" i="154"/>
  <c r="F73" i="154" s="1"/>
  <c r="F74" i="154" s="1"/>
  <c r="D80" i="137" s="1"/>
  <c r="I61" i="154"/>
  <c r="J60" i="154" s="1"/>
  <c r="D74" i="153"/>
  <c r="E74" i="153" s="1"/>
  <c r="E73" i="153"/>
  <c r="F73" i="153" s="1"/>
  <c r="D74" i="152"/>
  <c r="E74" i="152" s="1"/>
  <c r="E73" i="152"/>
  <c r="F73" i="152" s="1"/>
  <c r="D74" i="150"/>
  <c r="E74" i="150" s="1"/>
  <c r="E73" i="150"/>
  <c r="F73" i="150" s="1"/>
  <c r="G66" i="150"/>
  <c r="L66" i="150" s="1"/>
  <c r="I61" i="150"/>
  <c r="J60" i="150" s="1"/>
  <c r="F61" i="149"/>
  <c r="G66" i="149" s="1"/>
  <c r="L66" i="149" s="1"/>
  <c r="I60" i="149"/>
  <c r="I61" i="149"/>
  <c r="J60" i="149" s="1"/>
  <c r="D74" i="149"/>
  <c r="E74" i="149" s="1"/>
  <c r="E73" i="149"/>
  <c r="F73" i="149" s="1"/>
  <c r="D74" i="148"/>
  <c r="E74" i="148" s="1"/>
  <c r="E73" i="148"/>
  <c r="F73" i="148" s="1"/>
  <c r="I61" i="148"/>
  <c r="J60" i="148" s="1"/>
  <c r="I61" i="147"/>
  <c r="J60" i="147" s="1"/>
  <c r="D74" i="147"/>
  <c r="E74" i="147" s="1"/>
  <c r="E73" i="147"/>
  <c r="F73" i="147" s="1"/>
  <c r="G66" i="146"/>
  <c r="L66" i="146" s="1"/>
  <c r="I61" i="146"/>
  <c r="J60" i="146" s="1"/>
  <c r="D74" i="146"/>
  <c r="E74" i="146" s="1"/>
  <c r="E73" i="146"/>
  <c r="F73" i="146" s="1"/>
  <c r="D74" i="145"/>
  <c r="E74" i="145" s="1"/>
  <c r="E73" i="145"/>
  <c r="F73" i="145" s="1"/>
  <c r="I61" i="145"/>
  <c r="J60" i="145" s="1"/>
  <c r="G66" i="145"/>
  <c r="L66" i="145" s="1"/>
  <c r="G66" i="144"/>
  <c r="L66" i="144" s="1"/>
  <c r="D74" i="144"/>
  <c r="E74" i="144" s="1"/>
  <c r="E73" i="144"/>
  <c r="F73" i="144" s="1"/>
  <c r="I61" i="144"/>
  <c r="J60" i="144" s="1"/>
  <c r="G66" i="143"/>
  <c r="L66" i="143" s="1"/>
  <c r="I61" i="143"/>
  <c r="J60" i="143" s="1"/>
  <c r="D74" i="143"/>
  <c r="E74" i="143" s="1"/>
  <c r="E73" i="143"/>
  <c r="F73" i="143" s="1"/>
  <c r="D74" i="142"/>
  <c r="E74" i="142" s="1"/>
  <c r="E73" i="142"/>
  <c r="F73" i="142" s="1"/>
  <c r="G66" i="142"/>
  <c r="L66" i="142" s="1"/>
  <c r="I61" i="142"/>
  <c r="J60" i="142" s="1"/>
  <c r="D74" i="141"/>
  <c r="E74" i="141" s="1"/>
  <c r="E73" i="141"/>
  <c r="F73" i="141" s="1"/>
  <c r="I61" i="141"/>
  <c r="J60" i="141" s="1"/>
  <c r="G66" i="141"/>
  <c r="L66" i="141" s="1"/>
  <c r="G66" i="140"/>
  <c r="L66" i="140" s="1"/>
  <c r="I61" i="140"/>
  <c r="J60" i="140" s="1"/>
  <c r="D74" i="140"/>
  <c r="E74" i="140" s="1"/>
  <c r="E73" i="140"/>
  <c r="F73" i="140" s="1"/>
  <c r="F61" i="138"/>
  <c r="G66" i="138" s="1"/>
  <c r="L66" i="138" s="1"/>
  <c r="I60" i="138"/>
  <c r="D74" i="138"/>
  <c r="E74" i="138" s="1"/>
  <c r="E73" i="138"/>
  <c r="F73" i="138" s="1"/>
  <c r="I61" i="138"/>
  <c r="J60" i="138" s="1"/>
  <c r="F74" i="156" l="1"/>
  <c r="D83" i="137"/>
  <c r="J83" i="137" s="1"/>
  <c r="F74" i="153"/>
  <c r="D79" i="137"/>
  <c r="F74" i="152"/>
  <c r="D78" i="137"/>
  <c r="F74" i="150"/>
  <c r="D76" i="137"/>
  <c r="F74" i="149"/>
  <c r="D75" i="137"/>
  <c r="F74" i="148"/>
  <c r="D74" i="137"/>
  <c r="F74" i="147"/>
  <c r="D73" i="137"/>
  <c r="F74" i="146"/>
  <c r="D72" i="137"/>
  <c r="F74" i="145"/>
  <c r="D71" i="137"/>
  <c r="F74" i="144"/>
  <c r="D70" i="137"/>
  <c r="F74" i="143"/>
  <c r="D69" i="137"/>
  <c r="F74" i="142"/>
  <c r="D68" i="137"/>
  <c r="F74" i="141"/>
  <c r="D67" i="137"/>
  <c r="F74" i="140"/>
  <c r="D66" i="137"/>
  <c r="F74" i="139"/>
  <c r="D65" i="137"/>
  <c r="F74" i="138"/>
  <c r="D64" i="137"/>
  <c r="E54" i="132" l="1"/>
  <c r="E55" i="132"/>
  <c r="E56" i="132"/>
  <c r="D54" i="132"/>
  <c r="D55" i="132"/>
  <c r="D56" i="132"/>
  <c r="C54" i="132"/>
  <c r="C55" i="132"/>
  <c r="C56" i="132"/>
  <c r="F58" i="136" l="1"/>
  <c r="D24" i="132" l="1"/>
  <c r="D25" i="132"/>
  <c r="D26" i="132"/>
  <c r="J37" i="132"/>
  <c r="J40" i="132" s="1"/>
  <c r="I39" i="132"/>
  <c r="I40" i="132"/>
  <c r="I41" i="132"/>
  <c r="I42" i="132"/>
  <c r="I43" i="132"/>
  <c r="I44" i="132"/>
  <c r="I45" i="132"/>
  <c r="I46" i="132"/>
  <c r="I47" i="132"/>
  <c r="I48" i="132"/>
  <c r="I49" i="132"/>
  <c r="I50" i="132"/>
  <c r="H11" i="151" s="1"/>
  <c r="C63" i="151" s="1"/>
  <c r="I51" i="132"/>
  <c r="I52" i="132"/>
  <c r="I53" i="132"/>
  <c r="I54" i="132"/>
  <c r="I55" i="132"/>
  <c r="I56" i="132"/>
  <c r="I38" i="132"/>
  <c r="H56" i="132"/>
  <c r="H39" i="132"/>
  <c r="H40" i="132"/>
  <c r="H41" i="132"/>
  <c r="H42" i="132"/>
  <c r="H43" i="132"/>
  <c r="H44" i="132"/>
  <c r="H45" i="132"/>
  <c r="H46" i="132"/>
  <c r="H47" i="132"/>
  <c r="H48" i="132"/>
  <c r="H49" i="132"/>
  <c r="H50" i="132"/>
  <c r="H10" i="151" s="1"/>
  <c r="H51" i="132"/>
  <c r="H52" i="132"/>
  <c r="H53" i="132"/>
  <c r="H54" i="132"/>
  <c r="H55" i="132"/>
  <c r="H38" i="132"/>
  <c r="D8" i="132"/>
  <c r="F53" i="151" l="1"/>
  <c r="H53" i="151" s="1"/>
  <c r="D73" i="151" s="1"/>
  <c r="C65" i="151"/>
  <c r="J50" i="132"/>
  <c r="J42" i="132"/>
  <c r="J38" i="132"/>
  <c r="J53" i="132"/>
  <c r="J49" i="132"/>
  <c r="J45" i="132"/>
  <c r="J41" i="132"/>
  <c r="J55" i="132"/>
  <c r="J51" i="132"/>
  <c r="J47" i="132"/>
  <c r="J43" i="132"/>
  <c r="J54" i="132"/>
  <c r="J46" i="132"/>
  <c r="J56" i="132"/>
  <c r="J52" i="132"/>
  <c r="J48" i="132"/>
  <c r="J44" i="132"/>
  <c r="J39" i="132"/>
  <c r="G26" i="136"/>
  <c r="F65" i="151" l="1"/>
  <c r="G66" i="151" s="1"/>
  <c r="L66" i="151" s="1"/>
  <c r="I61" i="151"/>
  <c r="J60" i="151" s="1"/>
  <c r="D74" i="151"/>
  <c r="E74" i="151" s="1"/>
  <c r="E73" i="151"/>
  <c r="F73" i="151" s="1"/>
  <c r="D4" i="136"/>
  <c r="A17" i="137"/>
  <c r="D76" i="160" l="1"/>
  <c r="J76" i="160" s="1"/>
  <c r="D76" i="159"/>
  <c r="J76" i="159" s="1"/>
  <c r="D76" i="158"/>
  <c r="J76" i="158" s="1"/>
  <c r="F74" i="151"/>
  <c r="D77" i="137"/>
  <c r="D19" i="137"/>
  <c r="A25" i="137"/>
  <c r="E27" i="137"/>
  <c r="G8" i="132"/>
  <c r="G9" i="132"/>
  <c r="G10" i="132"/>
  <c r="G11" i="132"/>
  <c r="G12" i="132"/>
  <c r="G13" i="132"/>
  <c r="G14" i="132"/>
  <c r="G15" i="132"/>
  <c r="G16" i="132"/>
  <c r="G17" i="132"/>
  <c r="G18" i="132"/>
  <c r="G19" i="132"/>
  <c r="G20" i="132"/>
  <c r="G21" i="132"/>
  <c r="G22" i="132"/>
  <c r="G23" i="132"/>
  <c r="G24" i="132"/>
  <c r="G25" i="132"/>
  <c r="G26" i="132"/>
  <c r="G27" i="132"/>
  <c r="I19" i="136" l="1"/>
  <c r="G19" i="136"/>
  <c r="D19" i="136"/>
  <c r="I18" i="136"/>
  <c r="F18" i="136"/>
  <c r="D18" i="136"/>
  <c r="B18" i="136"/>
  <c r="W127" i="132"/>
  <c r="W126" i="132"/>
  <c r="W125" i="132"/>
  <c r="W124" i="132"/>
  <c r="W123" i="132"/>
  <c r="V127" i="132"/>
  <c r="V126" i="132"/>
  <c r="V125" i="132"/>
  <c r="V124" i="132"/>
  <c r="T124" i="132"/>
  <c r="V123" i="132"/>
  <c r="U127" i="132"/>
  <c r="U126" i="132"/>
  <c r="U125" i="132"/>
  <c r="U124" i="132"/>
  <c r="U123" i="132"/>
  <c r="T127" i="132"/>
  <c r="T126" i="132"/>
  <c r="T125" i="132"/>
  <c r="T123" i="132"/>
  <c r="S127" i="132"/>
  <c r="R127" i="132"/>
  <c r="S126" i="132"/>
  <c r="R126" i="132"/>
  <c r="S125" i="132"/>
  <c r="R125" i="132"/>
  <c r="R124" i="132"/>
  <c r="S124" i="132"/>
  <c r="S123" i="132"/>
  <c r="R123" i="132"/>
  <c r="N121" i="132"/>
  <c r="M121" i="132"/>
  <c r="L121" i="132"/>
  <c r="K121" i="132"/>
  <c r="N125" i="132"/>
  <c r="M125" i="132"/>
  <c r="N124" i="132"/>
  <c r="M124" i="132"/>
  <c r="N127" i="132"/>
  <c r="M127" i="132"/>
  <c r="N126" i="132"/>
  <c r="M126" i="132"/>
  <c r="N123" i="132"/>
  <c r="M123" i="132"/>
  <c r="L123" i="132"/>
  <c r="L126" i="132"/>
  <c r="L127" i="132"/>
  <c r="L124" i="132"/>
  <c r="L125" i="132"/>
  <c r="K125" i="132"/>
  <c r="K124" i="132"/>
  <c r="K127" i="132"/>
  <c r="K126" i="132"/>
  <c r="K123" i="132"/>
  <c r="P123" i="132"/>
  <c r="Q123" i="132"/>
  <c r="P126" i="132"/>
  <c r="Q126" i="132"/>
  <c r="P127" i="132"/>
  <c r="Q127" i="132"/>
  <c r="P124" i="132"/>
  <c r="Q124" i="132"/>
  <c r="P125" i="132"/>
  <c r="Q125" i="132"/>
  <c r="J123" i="132"/>
  <c r="J126" i="132"/>
  <c r="J127" i="132"/>
  <c r="J124" i="132"/>
  <c r="J125" i="132"/>
  <c r="O125" i="132"/>
  <c r="O124" i="132"/>
  <c r="O127" i="132"/>
  <c r="O126" i="132"/>
  <c r="O123" i="132"/>
  <c r="E53" i="132" l="1"/>
  <c r="D53" i="132"/>
  <c r="C53" i="132"/>
  <c r="E52" i="132"/>
  <c r="D52" i="132"/>
  <c r="C52" i="132"/>
  <c r="E51" i="132"/>
  <c r="D51" i="132"/>
  <c r="C51" i="132"/>
  <c r="E50" i="132"/>
  <c r="G8" i="151" s="1"/>
  <c r="D50" i="132"/>
  <c r="I7" i="151" s="1"/>
  <c r="C50" i="132"/>
  <c r="G7" i="151" s="1"/>
  <c r="E49" i="132"/>
  <c r="D49" i="132"/>
  <c r="C49" i="132"/>
  <c r="E48" i="132"/>
  <c r="D48" i="132"/>
  <c r="C48" i="132"/>
  <c r="E47" i="132"/>
  <c r="D47" i="132"/>
  <c r="C47" i="132"/>
  <c r="E46" i="132"/>
  <c r="D46" i="132"/>
  <c r="C46" i="132"/>
  <c r="E45" i="132"/>
  <c r="D45" i="132"/>
  <c r="C45" i="132"/>
  <c r="E44" i="132"/>
  <c r="D44" i="132"/>
  <c r="C44" i="132"/>
  <c r="E43" i="132"/>
  <c r="D43" i="132"/>
  <c r="C43" i="132"/>
  <c r="E42" i="132"/>
  <c r="D42" i="132"/>
  <c r="C42" i="132"/>
  <c r="E41" i="132"/>
  <c r="D41" i="132"/>
  <c r="C41" i="132"/>
  <c r="E40" i="132"/>
  <c r="D40" i="132"/>
  <c r="C40" i="132"/>
  <c r="E39" i="132"/>
  <c r="D39" i="132"/>
  <c r="C39" i="132"/>
  <c r="E38" i="132"/>
  <c r="D38" i="132"/>
  <c r="C38" i="132"/>
  <c r="F26" i="132"/>
  <c r="E26" i="132"/>
  <c r="C26" i="132"/>
  <c r="F25" i="132"/>
  <c r="E25" i="132"/>
  <c r="C25" i="132"/>
  <c r="F24" i="132"/>
  <c r="E24" i="132"/>
  <c r="C24" i="132"/>
  <c r="J23" i="132"/>
  <c r="J26" i="132" s="1"/>
  <c r="I23" i="132"/>
  <c r="I26" i="132" s="1"/>
  <c r="F23" i="132"/>
  <c r="E23" i="132"/>
  <c r="D23" i="132"/>
  <c r="C23" i="132"/>
  <c r="J22" i="132"/>
  <c r="I22" i="132"/>
  <c r="F22" i="132"/>
  <c r="E22" i="132"/>
  <c r="D22" i="132"/>
  <c r="C22" i="132"/>
  <c r="J21" i="132"/>
  <c r="I21" i="132"/>
  <c r="F21" i="132"/>
  <c r="E21" i="132"/>
  <c r="D21" i="132"/>
  <c r="C21" i="132"/>
  <c r="J20" i="132"/>
  <c r="I20" i="132"/>
  <c r="F20" i="132"/>
  <c r="E20" i="132"/>
  <c r="D20" i="132"/>
  <c r="C20" i="132"/>
  <c r="J19" i="132"/>
  <c r="I19" i="132"/>
  <c r="F19" i="132"/>
  <c r="E19" i="132"/>
  <c r="D19" i="132"/>
  <c r="C19" i="132"/>
  <c r="J18" i="132"/>
  <c r="I18" i="132"/>
  <c r="F18" i="132"/>
  <c r="E18" i="132"/>
  <c r="D18" i="132"/>
  <c r="C18" i="132"/>
  <c r="J17" i="132"/>
  <c r="I17" i="132"/>
  <c r="F17" i="132"/>
  <c r="E17" i="132"/>
  <c r="D17" i="132"/>
  <c r="C17" i="132"/>
  <c r="J16" i="132"/>
  <c r="I16" i="132"/>
  <c r="F16" i="132"/>
  <c r="E16" i="132"/>
  <c r="D16" i="132"/>
  <c r="C16" i="132"/>
  <c r="J15" i="132"/>
  <c r="I15" i="132"/>
  <c r="F15" i="132"/>
  <c r="E15" i="132"/>
  <c r="D15" i="132"/>
  <c r="C15" i="132"/>
  <c r="J14" i="132"/>
  <c r="I14" i="132"/>
  <c r="F14" i="132"/>
  <c r="E14" i="132"/>
  <c r="D14" i="132"/>
  <c r="C14" i="132"/>
  <c r="J13" i="132"/>
  <c r="I13" i="132"/>
  <c r="F13" i="132"/>
  <c r="E13" i="132"/>
  <c r="D13" i="132"/>
  <c r="C13" i="132"/>
  <c r="J12" i="132"/>
  <c r="I12" i="132"/>
  <c r="F12" i="132"/>
  <c r="E12" i="132"/>
  <c r="D12" i="132"/>
  <c r="C12" i="132"/>
  <c r="J11" i="132"/>
  <c r="I11" i="132"/>
  <c r="F11" i="132"/>
  <c r="E11" i="132"/>
  <c r="D11" i="132"/>
  <c r="C11" i="132"/>
  <c r="J10" i="132"/>
  <c r="I10" i="132"/>
  <c r="F10" i="132"/>
  <c r="E10" i="132"/>
  <c r="D10" i="132"/>
  <c r="C10" i="132"/>
  <c r="J9" i="132"/>
  <c r="I9" i="132"/>
  <c r="F9" i="132"/>
  <c r="E9" i="132"/>
  <c r="D9" i="132"/>
  <c r="C9" i="132"/>
  <c r="J8" i="132"/>
  <c r="I8" i="132"/>
  <c r="F8" i="132"/>
  <c r="E8" i="132"/>
  <c r="C8" i="132"/>
  <c r="Z55" i="132" l="1"/>
  <c r="Z49" i="132"/>
  <c r="Q91" i="132" l="1"/>
  <c r="O81" i="132"/>
  <c r="G112" i="137" l="1"/>
  <c r="G111" i="137"/>
  <c r="C10" i="136"/>
  <c r="B73" i="136" s="1"/>
  <c r="B74" i="136" s="1"/>
  <c r="C11" i="136"/>
  <c r="C73" i="136" s="1"/>
  <c r="C74" i="136" s="1"/>
  <c r="C13" i="136"/>
  <c r="H10" i="136"/>
  <c r="C48" i="136"/>
  <c r="C49" i="136" s="1"/>
  <c r="D48" i="136"/>
  <c r="D49" i="136" s="1"/>
  <c r="E48" i="136"/>
  <c r="E49" i="136" s="1"/>
  <c r="C40" i="136"/>
  <c r="C39" i="136"/>
  <c r="D9" i="136"/>
  <c r="I50" i="137" s="1"/>
  <c r="B9" i="136"/>
  <c r="G50" i="137" s="1"/>
  <c r="D7" i="136"/>
  <c r="E50" i="137" s="1"/>
  <c r="B7" i="136"/>
  <c r="D50" i="137" s="1"/>
  <c r="H11" i="136"/>
  <c r="D40" i="136"/>
  <c r="D39" i="136"/>
  <c r="E40" i="136"/>
  <c r="E39" i="136"/>
  <c r="F40" i="136"/>
  <c r="F39" i="136"/>
  <c r="F41" i="136" s="1"/>
  <c r="Z61" i="132"/>
  <c r="Z60" i="132"/>
  <c r="Z59" i="132"/>
  <c r="Z58" i="132"/>
  <c r="Z57" i="132"/>
  <c r="Z56" i="132"/>
  <c r="Z54" i="132"/>
  <c r="Z53" i="132"/>
  <c r="Z52" i="132"/>
  <c r="Z51" i="132"/>
  <c r="Z50" i="132"/>
  <c r="Z48" i="132"/>
  <c r="Z47" i="132"/>
  <c r="Z46" i="132"/>
  <c r="Z45" i="132"/>
  <c r="Z44" i="132"/>
  <c r="Z43" i="132"/>
  <c r="Z42" i="132"/>
  <c r="Z41" i="132"/>
  <c r="Z40" i="132"/>
  <c r="Z39" i="132"/>
  <c r="Z38" i="132"/>
  <c r="Z37" i="132"/>
  <c r="Z36" i="132"/>
  <c r="Z35" i="132"/>
  <c r="Z34" i="132"/>
  <c r="Z33" i="132"/>
  <c r="Z32" i="132"/>
  <c r="Z31" i="132"/>
  <c r="Z30" i="132"/>
  <c r="Z29" i="132"/>
  <c r="Z28" i="132"/>
  <c r="Z27" i="132"/>
  <c r="Z26" i="132"/>
  <c r="Z25" i="132"/>
  <c r="Z24" i="132"/>
  <c r="Z23" i="132"/>
  <c r="Z22" i="132"/>
  <c r="Z21" i="132"/>
  <c r="Z20" i="132"/>
  <c r="Z19" i="132"/>
  <c r="Z18" i="132"/>
  <c r="Z17" i="132"/>
  <c r="Z16" i="132"/>
  <c r="Z15" i="132"/>
  <c r="Z14" i="132"/>
  <c r="Z13" i="132"/>
  <c r="Z12" i="132"/>
  <c r="Z11" i="132"/>
  <c r="Q111" i="132"/>
  <c r="P111" i="132"/>
  <c r="O111" i="132"/>
  <c r="Q101" i="132"/>
  <c r="P101" i="132"/>
  <c r="O101" i="132"/>
  <c r="P91" i="132"/>
  <c r="O91" i="132"/>
  <c r="Q81" i="132"/>
  <c r="P81" i="132"/>
  <c r="Q71" i="132"/>
  <c r="P71" i="132"/>
  <c r="O71" i="132"/>
  <c r="B112" i="137"/>
  <c r="B111" i="137"/>
  <c r="F80" i="137"/>
  <c r="E80" i="137"/>
  <c r="E79" i="137"/>
  <c r="F78" i="137"/>
  <c r="E78" i="137"/>
  <c r="F77" i="137"/>
  <c r="E77" i="137"/>
  <c r="F76" i="137"/>
  <c r="E76" i="137"/>
  <c r="F75" i="137"/>
  <c r="E75" i="137"/>
  <c r="F74" i="137"/>
  <c r="E74" i="137"/>
  <c r="F73" i="137"/>
  <c r="E73" i="137"/>
  <c r="F72" i="137"/>
  <c r="E72" i="137"/>
  <c r="F71" i="137"/>
  <c r="E71" i="137"/>
  <c r="F70" i="137"/>
  <c r="E70" i="137"/>
  <c r="F69" i="137"/>
  <c r="E69" i="137"/>
  <c r="F68" i="137"/>
  <c r="E68" i="137"/>
  <c r="F67" i="137"/>
  <c r="E67" i="137"/>
  <c r="F66" i="137"/>
  <c r="E66" i="137"/>
  <c r="F65" i="137"/>
  <c r="E65" i="137"/>
  <c r="F64" i="137"/>
  <c r="E64" i="137"/>
  <c r="A40" i="137"/>
  <c r="D15" i="137"/>
  <c r="D14" i="137"/>
  <c r="D9" i="137"/>
  <c r="D7" i="137"/>
  <c r="D6" i="137"/>
  <c r="D5" i="137"/>
  <c r="I2" i="137"/>
  <c r="I86" i="137" s="1"/>
  <c r="J15" i="136"/>
  <c r="G15" i="136"/>
  <c r="C66" i="136" s="1"/>
  <c r="C15" i="136"/>
  <c r="I14" i="136"/>
  <c r="G14" i="136"/>
  <c r="C14" i="136"/>
  <c r="C64" i="136" s="1"/>
  <c r="C12" i="136"/>
  <c r="C60" i="136" s="1"/>
  <c r="H9" i="136"/>
  <c r="I8" i="136"/>
  <c r="G8" i="136"/>
  <c r="D8" i="136"/>
  <c r="B8" i="136"/>
  <c r="I7" i="136"/>
  <c r="G7" i="136"/>
  <c r="H4" i="136"/>
  <c r="G4" i="136"/>
  <c r="F4" i="136"/>
  <c r="E4" i="136"/>
  <c r="C4" i="136"/>
  <c r="B4" i="136"/>
  <c r="A4" i="136"/>
  <c r="I9" i="137"/>
  <c r="AA44" i="132"/>
  <c r="AA41" i="132"/>
  <c r="AA38" i="132"/>
  <c r="AA35" i="132"/>
  <c r="AA32" i="132"/>
  <c r="R113" i="84"/>
  <c r="Q113" i="84"/>
  <c r="P113" i="84"/>
  <c r="R103" i="84"/>
  <c r="Q103" i="84"/>
  <c r="P103" i="84"/>
  <c r="R93" i="84"/>
  <c r="Q93" i="84"/>
  <c r="P93" i="84"/>
  <c r="R82" i="84"/>
  <c r="Q82" i="84"/>
  <c r="P82" i="84"/>
  <c r="R71" i="84"/>
  <c r="Q71" i="84"/>
  <c r="P71" i="84"/>
  <c r="AA35" i="84"/>
  <c r="AA38" i="84"/>
  <c r="AA41" i="84"/>
  <c r="AA44" i="84"/>
  <c r="AA32" i="84"/>
  <c r="Z31" i="84"/>
  <c r="Z32" i="84"/>
  <c r="Z33" i="84"/>
  <c r="Z34" i="84"/>
  <c r="Z35" i="84"/>
  <c r="Z36" i="84"/>
  <c r="Z37" i="84"/>
  <c r="Z38" i="84"/>
  <c r="Z39" i="84"/>
  <c r="Z40" i="84"/>
  <c r="Z41" i="84"/>
  <c r="Z42" i="84"/>
  <c r="Z43" i="84"/>
  <c r="Z44" i="84"/>
  <c r="Z45" i="84"/>
  <c r="Z12" i="84"/>
  <c r="Z13" i="84"/>
  <c r="Z14" i="84"/>
  <c r="Z15" i="84"/>
  <c r="Z16" i="84"/>
  <c r="Z17" i="84"/>
  <c r="Z18" i="84"/>
  <c r="Z19" i="84"/>
  <c r="Z20" i="84"/>
  <c r="Z21" i="84"/>
  <c r="Z22" i="84"/>
  <c r="Z23" i="84"/>
  <c r="Z24" i="84"/>
  <c r="Z25" i="84"/>
  <c r="Z26" i="84"/>
  <c r="Z27" i="84"/>
  <c r="Z30" i="84"/>
  <c r="Z11" i="84"/>
  <c r="I59" i="137" l="1"/>
  <c r="I33" i="137"/>
  <c r="C41" i="136"/>
  <c r="E41" i="136"/>
  <c r="I47" i="136"/>
  <c r="I48" i="136" s="1"/>
  <c r="C62" i="136" s="1"/>
  <c r="D41" i="136"/>
  <c r="C59" i="136"/>
  <c r="C63" i="136"/>
  <c r="D53" i="136"/>
  <c r="C43" i="136" l="1"/>
  <c r="C58" i="136" s="1"/>
  <c r="C42" i="136"/>
  <c r="B53" i="136" s="1"/>
  <c r="F53" i="136"/>
  <c r="C61" i="136"/>
  <c r="J79" i="137"/>
  <c r="C65" i="136"/>
  <c r="F61" i="136" l="1"/>
  <c r="H53" i="136"/>
  <c r="D73" i="136" s="1"/>
  <c r="D74" i="136" s="1"/>
  <c r="E74" i="136" s="1"/>
  <c r="F65" i="136"/>
  <c r="G66" i="136" s="1"/>
  <c r="L66" i="136" s="1"/>
  <c r="I67" i="136"/>
  <c r="I68" i="136" s="1"/>
  <c r="I73" i="136" s="1"/>
  <c r="I74" i="136" s="1"/>
  <c r="I60" i="136"/>
  <c r="I61" i="136"/>
  <c r="J60" i="136" s="1"/>
  <c r="J72" i="137"/>
  <c r="E73" i="136"/>
  <c r="F73" i="136" s="1"/>
  <c r="F74" i="136" s="1"/>
  <c r="J74" i="137"/>
  <c r="J77" i="137"/>
  <c r="J64" i="137"/>
  <c r="J66" i="137"/>
  <c r="J80" i="137" l="1"/>
  <c r="J68" i="137"/>
  <c r="J71" i="137"/>
  <c r="J67" i="137"/>
  <c r="J78" i="137"/>
  <c r="J76" i="137"/>
  <c r="J70" i="137"/>
  <c r="J65" i="137"/>
  <c r="J69" i="137"/>
  <c r="J73" i="137"/>
  <c r="J75" i="137"/>
</calcChain>
</file>

<file path=xl/sharedStrings.xml><?xml version="1.0" encoding="utf-8"?>
<sst xmlns="http://schemas.openxmlformats.org/spreadsheetml/2006/main" count="4750" uniqueCount="480">
  <si>
    <t>A</t>
  </si>
  <si>
    <t>g</t>
  </si>
  <si>
    <t>B</t>
  </si>
  <si>
    <t>mg</t>
  </si>
  <si>
    <t>No</t>
  </si>
  <si>
    <t>Cilindro - botón</t>
  </si>
  <si>
    <t>Acero inoxidable</t>
  </si>
  <si>
    <t>Información del Cliente</t>
  </si>
  <si>
    <t xml:space="preserve">Dirección                       </t>
  </si>
  <si>
    <t xml:space="preserve">Ciudad                          </t>
  </si>
  <si>
    <t>Fecha de recepción</t>
  </si>
  <si>
    <t>Serie</t>
  </si>
  <si>
    <t>Fecha de calibración</t>
  </si>
  <si>
    <t>Humedad (%)</t>
  </si>
  <si>
    <t>Valor Nominal  (g)</t>
  </si>
  <si>
    <t>Presión (hPa)</t>
  </si>
  <si>
    <t>Fabricante</t>
  </si>
  <si>
    <t>Clase de exactitud</t>
  </si>
  <si>
    <t>Número de pesas suministradas para la calibración:</t>
  </si>
  <si>
    <t>Descripción del patrón</t>
  </si>
  <si>
    <t>Certificado</t>
  </si>
  <si>
    <t>Fecha de Calibración</t>
  </si>
  <si>
    <t>FIRMAS AUTORIZADAS:</t>
  </si>
  <si>
    <t>Ciudad</t>
  </si>
  <si>
    <t>Solicitante</t>
  </si>
  <si>
    <t>Dirección</t>
  </si>
  <si>
    <t>DATOS DE LA PESA DE REFERENCIA</t>
  </si>
  <si>
    <t>DATOS DE LA PESA DE PRUEBA</t>
  </si>
  <si>
    <t>Clase</t>
  </si>
  <si>
    <t>Serial</t>
  </si>
  <si>
    <t>Marcación</t>
  </si>
  <si>
    <t>Certificado N°</t>
  </si>
  <si>
    <t>Fecha Certificado</t>
  </si>
  <si>
    <t>DATOS DE LA BALANZA</t>
  </si>
  <si>
    <t>DATOS TERMOHIGRÓMETRO - BARÓMETRO</t>
  </si>
  <si>
    <t>Temperatura (°C)</t>
  </si>
  <si>
    <t>Humedad relativa (%rH)</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</si>
  <si>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</si>
  <si>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</si>
  <si>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</si>
  <si>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</si>
  <si>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</si>
  <si>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</si>
  <si>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</si>
  <si>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</si>
  <si>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</si>
  <si>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</si>
  <si>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</si>
  <si>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</si>
  <si>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</si>
  <si>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</si>
  <si>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</si>
  <si>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</si>
  <si>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</si>
  <si>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</si>
  <si>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</si>
  <si>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</si>
  <si>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U/k</t>
  </si>
  <si>
    <t>Pesa de referencia</t>
  </si>
  <si>
    <t>Densidad aire</t>
  </si>
  <si>
    <t>Densidad pesa prueba</t>
  </si>
  <si>
    <t>Empuje aire</t>
  </si>
  <si>
    <t>Incertidumbre estándar combinada</t>
  </si>
  <si>
    <t>Resolución balanza</t>
  </si>
  <si>
    <t>Incertidumbre 
expandida</t>
  </si>
  <si>
    <t>RESULTADOS</t>
  </si>
  <si>
    <t>Fecha de Recepción</t>
  </si>
  <si>
    <t>Lugar de Calibración</t>
  </si>
  <si>
    <t>HOJA DE CÁLCULO PARA CALIBRACIÓN DE PESAS</t>
  </si>
  <si>
    <t>+</t>
  </si>
  <si>
    <t xml:space="preserve">Cumple </t>
  </si>
  <si>
    <t>SI/NO</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</si>
  <si>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</si>
  <si>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</si>
  <si>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</si>
  <si>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</si>
  <si>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</si>
  <si>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</si>
  <si>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</si>
  <si>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</si>
  <si>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</si>
  <si>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</si>
  <si>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</si>
  <si>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</si>
  <si>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</si>
  <si>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</si>
  <si>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</si>
  <si>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</si>
  <si>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</si>
  <si>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</si>
  <si>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</si>
  <si>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</si>
  <si>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</si>
  <si>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</si>
  <si>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</si>
  <si>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</si>
  <si>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</si>
  <si>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</si>
  <si>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</si>
  <si>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</si>
  <si>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</si>
  <si>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</si>
  <si>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</si>
  <si>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</si>
  <si>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</si>
  <si>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</si>
  <si>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</si>
  <si>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</si>
  <si>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</si>
  <si>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Mettler T</t>
  </si>
  <si>
    <t>2*</t>
  </si>
  <si>
    <t>20*</t>
  </si>
  <si>
    <t>200*</t>
  </si>
  <si>
    <t>Rice Lake</t>
  </si>
  <si>
    <t>Mettler Toledo</t>
  </si>
  <si>
    <t>Valor nominal (g)</t>
  </si>
  <si>
    <t>Error (mg)</t>
  </si>
  <si>
    <t>Incertidumbre de calibración (mg)</t>
  </si>
  <si>
    <t>No porta</t>
  </si>
  <si>
    <t>No identifica</t>
  </si>
  <si>
    <t>Cap-376-16</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</si>
  <si>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</si>
  <si>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</si>
  <si>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</si>
  <si>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</si>
  <si>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</si>
  <si>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</si>
  <si>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</si>
  <si>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</si>
  <si>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</si>
  <si>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</si>
  <si>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</si>
  <si>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</si>
  <si>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</si>
  <si>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</si>
  <si>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</si>
  <si>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</si>
  <si>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</si>
  <si>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</si>
  <si>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</si>
  <si>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</si>
  <si>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</si>
  <si>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2 g punto </t>
  </si>
  <si>
    <t xml:space="preserve">E2   5 g  </t>
  </si>
  <si>
    <t xml:space="preserve">E2   10 g  </t>
  </si>
  <si>
    <t xml:space="preserve">E2   20 g  </t>
  </si>
  <si>
    <t xml:space="preserve">E2   20 g punto </t>
  </si>
  <si>
    <t xml:space="preserve">E2   50 g  </t>
  </si>
  <si>
    <t xml:space="preserve">E2   100 g  </t>
  </si>
  <si>
    <t xml:space="preserve">E2   200 g  </t>
  </si>
  <si>
    <t xml:space="preserve">E2   200 g punto </t>
  </si>
  <si>
    <t xml:space="preserve">E2   500 g  </t>
  </si>
  <si>
    <t xml:space="preserve">E2   1000 g  </t>
  </si>
  <si>
    <t xml:space="preserve">E2   2000 g  </t>
  </si>
  <si>
    <t xml:space="preserve">E2   2000 g punto </t>
  </si>
  <si>
    <t xml:space="preserve">E2   5000 g  </t>
  </si>
  <si>
    <t>E2   10000 g</t>
  </si>
  <si>
    <t>F1   10000 g</t>
  </si>
  <si>
    <t>F1   20000 g</t>
  </si>
  <si>
    <r>
      <t>Incertidumbre de densidad U</t>
    </r>
    <r>
      <rPr>
        <b/>
        <i/>
        <sz val="10"/>
        <color theme="1"/>
        <rFont val="Arial"/>
        <family val="2"/>
      </rPr>
      <t>(ρ</t>
    </r>
    <r>
      <rPr>
        <b/>
        <i/>
        <vertAlign val="subscript"/>
        <sz val="10"/>
        <color theme="1"/>
        <rFont val="Arial"/>
        <family val="2"/>
      </rPr>
      <t>t</t>
    </r>
    <r>
      <rPr>
        <b/>
        <i/>
        <sz val="10"/>
        <color theme="1"/>
        <rFont val="Arial"/>
        <family val="2"/>
      </rPr>
      <t>)                             kg/m3</t>
    </r>
  </si>
  <si>
    <r>
      <t xml:space="preserve">Resolución </t>
    </r>
    <r>
      <rPr>
        <b/>
        <i/>
        <sz val="10"/>
        <color theme="1"/>
        <rFont val="Arial"/>
        <family val="2"/>
      </rPr>
      <t>d</t>
    </r>
  </si>
  <si>
    <t>Identificación Interna</t>
  </si>
  <si>
    <t>Calibrado por</t>
  </si>
  <si>
    <t>kg/m³</t>
  </si>
  <si>
    <r>
      <t xml:space="preserve">N° de Ciclos </t>
    </r>
    <r>
      <rPr>
        <b/>
        <sz val="14"/>
        <color theme="1"/>
        <rFont val="Arial"/>
        <family val="2"/>
      </rPr>
      <t>n</t>
    </r>
  </si>
  <si>
    <t>*</t>
  </si>
  <si>
    <t>Temperatura °C</t>
  </si>
  <si>
    <t>M-008</t>
  </si>
  <si>
    <t>M-007</t>
  </si>
  <si>
    <t>M-006</t>
  </si>
  <si>
    <t>M-005</t>
  </si>
  <si>
    <t>M-009</t>
  </si>
  <si>
    <t>M-001</t>
  </si>
  <si>
    <t>M-002</t>
  </si>
  <si>
    <t>M-003</t>
  </si>
  <si>
    <t>M-004</t>
  </si>
  <si>
    <t>M-016</t>
  </si>
  <si>
    <t>1 kg</t>
  </si>
  <si>
    <t>2 kg</t>
  </si>
  <si>
    <t>5 kg</t>
  </si>
  <si>
    <t>10 kg</t>
  </si>
  <si>
    <t>Pesas</t>
  </si>
  <si>
    <t>Metrologos</t>
  </si>
  <si>
    <t>Codigo interno</t>
  </si>
  <si>
    <t>Nombre del Metrologo</t>
  </si>
  <si>
    <t>Arcesio Velandia Carreño</t>
  </si>
  <si>
    <t>Luis Henry Barreto Rojas</t>
  </si>
  <si>
    <t>Pedro Jose Vargas Lopéz</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</si>
  <si>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</si>
  <si>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</si>
  <si>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</si>
  <si>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</si>
  <si>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</si>
  <si>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</si>
  <si>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</si>
  <si>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</si>
  <si>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</si>
  <si>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</si>
  <si>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</si>
  <si>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</si>
  <si>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</si>
  <si>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</si>
  <si>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</si>
  <si>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</si>
  <si>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</si>
  <si>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</si>
  <si>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</si>
  <si>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</si>
  <si>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</si>
  <si>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</si>
  <si>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Codigo Interno</t>
  </si>
  <si>
    <t>M-014</t>
  </si>
  <si>
    <t>AV</t>
  </si>
  <si>
    <t>LH</t>
  </si>
  <si>
    <t>PV</t>
  </si>
  <si>
    <t>EA</t>
  </si>
  <si>
    <t>20 kg</t>
  </si>
  <si>
    <t xml:space="preserve">Valor Nominal </t>
  </si>
  <si>
    <t>N/A</t>
  </si>
  <si>
    <t xml:space="preserve"> Director Tecnico / Sust SGL</t>
  </si>
  <si>
    <t xml:space="preserve"> Sistema de Gestión / Sust Dir Tecnico</t>
  </si>
  <si>
    <t>Lab Volumen / Sust Lab Masa</t>
  </si>
  <si>
    <t xml:space="preserve"> Lab Masa / Sust Lab Volumen</t>
  </si>
  <si>
    <t xml:space="preserve">F1 R  1 g  </t>
  </si>
  <si>
    <t xml:space="preserve">F1 R  2 g  </t>
  </si>
  <si>
    <t xml:space="preserve">F1 R  2 g punto </t>
  </si>
  <si>
    <t>Incertidumbre   U=(k=2)</t>
  </si>
  <si>
    <t>CMC PESA tabla 1 OIML R 111-1 CLASE M1</t>
  </si>
  <si>
    <r>
      <t xml:space="preserve">Valor Nominal </t>
    </r>
    <r>
      <rPr>
        <b/>
        <i/>
        <sz val="12"/>
        <color theme="1"/>
        <rFont val="Arial"/>
        <family val="2"/>
      </rPr>
      <t>m</t>
    </r>
    <r>
      <rPr>
        <b/>
        <i/>
        <vertAlign val="subscript"/>
        <sz val="12"/>
        <color theme="1"/>
        <rFont val="Arial"/>
        <family val="2"/>
      </rPr>
      <t xml:space="preserve">Nt  </t>
    </r>
    <r>
      <rPr>
        <b/>
        <i/>
        <sz val="12"/>
        <color theme="1"/>
        <rFont val="Arial"/>
        <family val="2"/>
      </rPr>
      <t>en g</t>
    </r>
  </si>
  <si>
    <r>
      <t xml:space="preserve">Densidad </t>
    </r>
    <r>
      <rPr>
        <b/>
        <i/>
        <sz val="12"/>
        <color theme="1"/>
        <rFont val="Arial"/>
        <family val="2"/>
      </rPr>
      <t>ρ</t>
    </r>
    <r>
      <rPr>
        <b/>
        <i/>
        <vertAlign val="subscript"/>
        <sz val="12"/>
        <color theme="1"/>
        <rFont val="Arial"/>
        <family val="2"/>
      </rPr>
      <t xml:space="preserve">t            </t>
    </r>
    <r>
      <rPr>
        <b/>
        <i/>
        <sz val="12"/>
        <color theme="1"/>
        <rFont val="Arial"/>
        <family val="2"/>
      </rPr>
      <t>kg/m3</t>
    </r>
  </si>
  <si>
    <r>
      <t>Densidad kg/m</t>
    </r>
    <r>
      <rPr>
        <b/>
        <vertAlign val="superscript"/>
        <sz val="12"/>
        <color theme="1"/>
        <rFont val="Arial"/>
        <family val="2"/>
      </rPr>
      <t>3</t>
    </r>
  </si>
  <si>
    <r>
      <t>Incertidumbre de densidad kg/m</t>
    </r>
    <r>
      <rPr>
        <b/>
        <vertAlign val="superscript"/>
        <sz val="12"/>
        <color theme="1"/>
        <rFont val="Arial"/>
        <family val="2"/>
      </rPr>
      <t>3</t>
    </r>
  </si>
  <si>
    <r>
      <t>Densidad del aire kg/m</t>
    </r>
    <r>
      <rPr>
        <b/>
        <vertAlign val="superscript"/>
        <sz val="12"/>
        <color theme="1"/>
        <rFont val="Arial"/>
        <family val="2"/>
      </rPr>
      <t>3</t>
    </r>
  </si>
  <si>
    <t>Patron Utilizado en la Calibración - BALANZAS</t>
  </si>
  <si>
    <t>Patron Utilizado en la Calibración - Termohigrometros</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</si>
  <si>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</si>
  <si>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</si>
  <si>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</si>
  <si>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</si>
  <si>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</si>
  <si>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</si>
  <si>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</si>
  <si>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</si>
  <si>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</si>
  <si>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</si>
  <si>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</si>
  <si>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</si>
  <si>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</si>
  <si>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</si>
  <si>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</si>
  <si>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</si>
  <si>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</si>
  <si>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</si>
  <si>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</si>
  <si>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</si>
  <si>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</si>
  <si>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</si>
  <si>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</si>
  <si>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</si>
  <si>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Bogotá</t>
  </si>
  <si>
    <t>M1</t>
  </si>
  <si>
    <t>Sigma</t>
  </si>
  <si>
    <t>LMS 1509-18</t>
  </si>
  <si>
    <t>LCP-013-18</t>
  </si>
  <si>
    <t>LCP-014-18</t>
  </si>
  <si>
    <t>LCP-015-18</t>
  </si>
  <si>
    <t>LMS 1509- 1</t>
  </si>
  <si>
    <t>LCP-016-18</t>
  </si>
  <si>
    <t>LMS 1509-22</t>
  </si>
  <si>
    <t>5 g</t>
  </si>
  <si>
    <t>20  g</t>
  </si>
  <si>
    <t>20* g</t>
  </si>
  <si>
    <t>LMS M 100 g V</t>
  </si>
  <si>
    <t>LMS M 500 g V</t>
  </si>
  <si>
    <t>LMS M 1 kg  V</t>
  </si>
  <si>
    <t xml:space="preserve">LMS M 5 kg V </t>
  </si>
  <si>
    <t>LMS M 10 kg V</t>
  </si>
  <si>
    <t>Laboratorio Masa SIC</t>
  </si>
  <si>
    <t>Los certificados de calibración sin firma no tienen validez.</t>
  </si>
  <si>
    <t>No golpear o apilar la (s) pesa (s)</t>
  </si>
  <si>
    <t>Colocar las pesas sobre superficies limpias y secas</t>
  </si>
  <si>
    <t>La estampilla va adherida al estuche</t>
  </si>
  <si>
    <t>En el presente certificado, el separador decimal es la coma (,)</t>
  </si>
  <si>
    <r>
      <t xml:space="preserve">Unidades en   " °C ,  rH%  </t>
    </r>
    <r>
      <rPr>
        <sz val="14"/>
        <rFont val="Arial"/>
        <family val="2"/>
      </rPr>
      <t>y</t>
    </r>
    <r>
      <rPr>
        <b/>
        <sz val="14"/>
        <rFont val="Arial"/>
        <family val="2"/>
      </rPr>
      <t xml:space="preserve"> hPa " </t>
    </r>
    <r>
      <rPr>
        <sz val="14"/>
        <rFont val="Arial"/>
        <family val="2"/>
      </rPr>
      <t xml:space="preserve"> según corresponda</t>
    </r>
  </si>
  <si>
    <t>Temperatura</t>
  </si>
  <si>
    <t>0,23.0714.0802.024</t>
  </si>
  <si>
    <t>INM 1995</t>
  </si>
  <si>
    <t>%Rh</t>
  </si>
  <si>
    <t>2016-07-29 - 2016-08-04 -    2016-09-12</t>
  </si>
  <si>
    <t>INM 1995-1998-2149</t>
  </si>
  <si>
    <t>V-002</t>
  </si>
  <si>
    <t>Humedad</t>
  </si>
  <si>
    <t>INM 1998</t>
  </si>
  <si>
    <t>Presión Admosferica</t>
  </si>
  <si>
    <t>INM 2149</t>
  </si>
  <si>
    <t xml:space="preserve">M-012 </t>
  </si>
  <si>
    <t>CAT-144-16</t>
  </si>
  <si>
    <t>2016-11-01 - 2016-11-02 -    2016-10-28</t>
  </si>
  <si>
    <t>CAT-144-16 - CAH-060-16 - CDT CERT-16-EMP-1056-2567</t>
  </si>
  <si>
    <t xml:space="preserve">M-012  </t>
  </si>
  <si>
    <t>CAH-060-16</t>
  </si>
  <si>
    <t>CDT CERT-16-EMP-1056-2567</t>
  </si>
  <si>
    <t xml:space="preserve">M-013 </t>
  </si>
  <si>
    <t>CAT-145-16</t>
  </si>
  <si>
    <t>2016-10-31 - 2016-10-31 -    2016-10-28</t>
  </si>
  <si>
    <t>CAT-144-16 - CAH-060-16 - CDT CERT-16-EMP-1057-2567</t>
  </si>
  <si>
    <t>CAH-061-16</t>
  </si>
  <si>
    <t xml:space="preserve">M-013  </t>
  </si>
  <si>
    <t>CDT CERT-16-EMP-1057-2567</t>
  </si>
  <si>
    <t xml:space="preserve">M-010 </t>
  </si>
  <si>
    <t>0,26.0714.0802.024</t>
  </si>
  <si>
    <t>INM-1996</t>
  </si>
  <si>
    <t>INM 1996-1999-2148</t>
  </si>
  <si>
    <t>INM 1996</t>
  </si>
  <si>
    <t>INM- 1999</t>
  </si>
  <si>
    <t>INM 1999</t>
  </si>
  <si>
    <t>INM - 2148</t>
  </si>
  <si>
    <t>INM 2148</t>
  </si>
  <si>
    <t xml:space="preserve">M-011 </t>
  </si>
  <si>
    <t>0,22.0714.0802.024</t>
  </si>
  <si>
    <t>INM-1994</t>
  </si>
  <si>
    <t>2016-08-04 - 2016-08-04 -    2016-09-12</t>
  </si>
  <si>
    <t>INM-1994-1997-2147</t>
  </si>
  <si>
    <t>INM 1997</t>
  </si>
  <si>
    <t>INM 2147</t>
  </si>
  <si>
    <t>INM-1997</t>
  </si>
  <si>
    <t>INM-2147</t>
  </si>
  <si>
    <t xml:space="preserve">Incertidumbre </t>
  </si>
  <si>
    <t>Intervalo de Medición (g) Clase M1 1 g A 2 kg</t>
  </si>
  <si>
    <t>E M P  mg</t>
  </si>
  <si>
    <t>LMS 10 kg V 1</t>
  </si>
  <si>
    <t>LMS 5 kg  V 1</t>
  </si>
  <si>
    <t>LMS 20 kg V 1</t>
  </si>
  <si>
    <t>Promedios Corregidos</t>
  </si>
  <si>
    <t>Condiciones ambientales promedio corregidas</t>
  </si>
  <si>
    <t>INM 3392</t>
  </si>
  <si>
    <t>INM 3399</t>
  </si>
  <si>
    <t>INM 3391</t>
  </si>
  <si>
    <t>INM 3398</t>
  </si>
  <si>
    <t>INM 3411</t>
  </si>
  <si>
    <t>INM 3412</t>
  </si>
  <si>
    <t>INM 3375</t>
  </si>
  <si>
    <t>INM 3381</t>
  </si>
  <si>
    <t>INM 3374</t>
  </si>
  <si>
    <t>INM 3379</t>
  </si>
  <si>
    <t>1393 DK</t>
  </si>
  <si>
    <t>1402 DK</t>
  </si>
  <si>
    <t>1396 DK</t>
  </si>
  <si>
    <t>1392 DK</t>
  </si>
  <si>
    <t>1405 DK</t>
  </si>
  <si>
    <t xml:space="preserve">2.   LUGAR Y DIRECCIÓN DE CALIBRACIÓN </t>
  </si>
  <si>
    <t>3.  CÓDIGO INTERNO</t>
  </si>
  <si>
    <t>Incertidumbre de la medición ± U (k=2) (mg)</t>
  </si>
  <si>
    <t>Ciudad de Origen</t>
  </si>
  <si>
    <r>
      <t>Incertidumbre de densidad U</t>
    </r>
    <r>
      <rPr>
        <b/>
        <i/>
        <sz val="12"/>
        <color theme="1"/>
        <rFont val="Arial"/>
        <family val="2"/>
      </rPr>
      <t>(ρ</t>
    </r>
    <r>
      <rPr>
        <b/>
        <i/>
        <vertAlign val="subscript"/>
        <sz val="12"/>
        <color theme="1"/>
        <rFont val="Arial"/>
        <family val="2"/>
      </rPr>
      <t>t</t>
    </r>
    <r>
      <rPr>
        <b/>
        <i/>
        <sz val="12"/>
        <color theme="1"/>
        <rFont val="Arial"/>
        <family val="2"/>
      </rPr>
      <t>)                             kg/m3</t>
    </r>
  </si>
  <si>
    <t>Intervalo de Medición (g) Clase M1 1 g A 20 kg</t>
  </si>
  <si>
    <t xml:space="preserve">Solicitante                    </t>
  </si>
  <si>
    <t xml:space="preserve"> Error (mg) </t>
  </si>
  <si>
    <t>Código interno</t>
  </si>
  <si>
    <t>Código Interno</t>
  </si>
  <si>
    <t>Nombre del Metrólogo</t>
  </si>
  <si>
    <t xml:space="preserve"> Director Técnico </t>
  </si>
  <si>
    <t xml:space="preserve"> Sustituto del Director Técnico </t>
  </si>
  <si>
    <t xml:space="preserve"> Metrólogo de Masa y Volumen</t>
  </si>
  <si>
    <t xml:space="preserve">kg/m³   </t>
  </si>
  <si>
    <t>Fecha de elaboración:</t>
  </si>
  <si>
    <t>INM 2268</t>
  </si>
  <si>
    <t>INM 2266</t>
  </si>
  <si>
    <t>INM 2267</t>
  </si>
  <si>
    <t>INM 2265</t>
  </si>
  <si>
    <t>INM  3392- 3399-2268</t>
  </si>
  <si>
    <t>INM-3391, INM 3398 - INM 2266</t>
  </si>
  <si>
    <t>INM 3411 - INM 3412 -  INM 2267</t>
  </si>
  <si>
    <t>2018/06/15- 2018/06/15-    2018-08-21</t>
  </si>
  <si>
    <t>INM 3375 - INM 3381 -   INM 2264</t>
  </si>
  <si>
    <t>INM-3374-INM 3379-INM 2265</t>
  </si>
  <si>
    <t>Certificado #</t>
  </si>
  <si>
    <t>Unidad</t>
  </si>
  <si>
    <t>INM - 2264</t>
  </si>
  <si>
    <t>2018-06-07 / - 2018-06-13 -    2018-08-21</t>
  </si>
  <si>
    <t>2018-06-07 /-  2018-06-13 -/  2018-08-21</t>
  </si>
  <si>
    <t>2018-06-01 -/  2018-06-06 -   2018-08-21</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</si>
  <si>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</si>
  <si>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2018-06-14 - / 2018-06-15 -    2018-08-21</t>
  </si>
  <si>
    <t>E2   2 g AKJ</t>
  </si>
  <si>
    <t>E2   20 g AKA</t>
  </si>
  <si>
    <t xml:space="preserve">E2   200 g ALW </t>
  </si>
  <si>
    <r>
      <t>E2   2000 g AC1</t>
    </r>
    <r>
      <rPr>
        <sz val="10"/>
        <color theme="1"/>
        <rFont val="Arial"/>
        <family val="2"/>
      </rPr>
      <t xml:space="preserve"> </t>
    </r>
  </si>
  <si>
    <t>Forma</t>
  </si>
  <si>
    <t>Material</t>
  </si>
  <si>
    <t>Densidad</t>
  </si>
  <si>
    <t>Valor</t>
  </si>
  <si>
    <t>Incertidumbre (±)</t>
  </si>
  <si>
    <t xml:space="preserve">EMP Clase M1 ± (mg) </t>
  </si>
  <si>
    <t>La tabla anterior, describe el error en masa convencional, más la incertidumbre de medición, el cual no deberá superar los errores máximos permitidos (EMP) de la tabla 1, numeral 5, de la norma 1848:2007,  para las pesas clase M1.</t>
  </si>
  <si>
    <t>°C m</t>
  </si>
  <si>
    <t>°C b</t>
  </si>
  <si>
    <t>%rH m</t>
  </si>
  <si>
    <t>%rH b</t>
  </si>
  <si>
    <t>hPa m</t>
  </si>
  <si>
    <t>hPa b</t>
  </si>
  <si>
    <t>Aleación / material</t>
  </si>
  <si>
    <t>Platino</t>
  </si>
  <si>
    <t>Bronce</t>
  </si>
  <si>
    <t>Acero al carbono</t>
  </si>
  <si>
    <t>Hierro</t>
  </si>
  <si>
    <t>Hierro fundido (blanco)</t>
  </si>
  <si>
    <t>Hierro fundido (gris)</t>
  </si>
  <si>
    <t>Aluminio</t>
  </si>
  <si>
    <t>kg m-3</t>
  </si>
  <si>
    <r>
      <t>kg m</t>
    </r>
    <r>
      <rPr>
        <vertAlign val="superscript"/>
        <sz val="12"/>
        <color theme="1"/>
        <rFont val="Arial"/>
        <family val="2"/>
      </rPr>
      <t>-3</t>
    </r>
  </si>
  <si>
    <t xml:space="preserve">± Incertidumbre (k=2) </t>
  </si>
  <si>
    <t>OBSERVACIONES</t>
  </si>
  <si>
    <t>≤ 0,3</t>
  </si>
  <si>
    <t>K=1,65</t>
  </si>
  <si>
    <t>Distribución</t>
  </si>
  <si>
    <t>Rectangular</t>
  </si>
  <si>
    <t>Normal</t>
  </si>
  <si>
    <t>FACTOR DE COBERTURA</t>
  </si>
  <si>
    <t xml:space="preserve">Nivel de Confianza                                                                </t>
  </si>
  <si>
    <t>Condicional incertidumbre dominante</t>
  </si>
  <si>
    <t>SI</t>
  </si>
  <si>
    <t>K= 2,0</t>
  </si>
  <si>
    <t>Incertidumbre dominante</t>
  </si>
  <si>
    <t>Resultado</t>
  </si>
  <si>
    <t>1.   INFORMACIÓN DEL EQUIPO SOMETIDO A CALIBRACIÓN</t>
  </si>
  <si>
    <t>Numero de serie</t>
  </si>
  <si>
    <t>Las pesa (s) se limpiaron teniendo en cuenta lo definido en el  numeral B.4. Tabla B 1 de la NTC 1848:2007.</t>
  </si>
  <si>
    <t>Propiedad de un resultado de medida por la cual el resultado puede relacionarse con una referencia mediante una cadena ininterrumpida y documentada de calibraciones, cada una de las cuales contribuye a la incertidumbre de medida.</t>
  </si>
  <si>
    <t>Firma Autorizada</t>
  </si>
  <si>
    <t>Objeto</t>
  </si>
  <si>
    <t>Identificación de la pesa (s)</t>
  </si>
  <si>
    <t xml:space="preserve">4.   MÉTODO DE CALIBRACIÓN  UTILIZADO   </t>
  </si>
  <si>
    <t>5.   DESCRIPCIÓN DE LAS PESA (S) CALIBRADA (S)</t>
  </si>
  <si>
    <t>7.   INCERTIDUMBRE DE MEDICIÓN</t>
  </si>
  <si>
    <t>8.   RESULTADOS DE LA CALIBRACIÓN</t>
  </si>
  <si>
    <t>9.   OBSERVACIONES</t>
  </si>
  <si>
    <r>
      <rPr>
        <b/>
        <sz val="12"/>
        <rFont val="Tahoma"/>
        <family val="2"/>
      </rPr>
      <t>≥</t>
    </r>
    <r>
      <rPr>
        <b/>
        <sz val="12"/>
        <rFont val="Arial"/>
        <family val="2"/>
      </rPr>
      <t xml:space="preserve"> 0,3</t>
    </r>
  </si>
  <si>
    <t xml:space="preserve">           </t>
  </si>
  <si>
    <t xml:space="preserve">Incertidumbre masa convencional           </t>
  </si>
  <si>
    <t xml:space="preserve">Masa convencional </t>
  </si>
  <si>
    <t>2019--04-15</t>
  </si>
  <si>
    <t>2 g M</t>
  </si>
  <si>
    <t>2 g * M</t>
  </si>
  <si>
    <t>5 g M</t>
  </si>
  <si>
    <t>10 g M</t>
  </si>
  <si>
    <t>20 g M</t>
  </si>
  <si>
    <t>20 g * M</t>
  </si>
  <si>
    <t>50 g M</t>
  </si>
  <si>
    <t>100 g M B</t>
  </si>
  <si>
    <t>200 g M B</t>
  </si>
  <si>
    <t>200 g * M B</t>
  </si>
  <si>
    <t>500 g M B</t>
  </si>
  <si>
    <t>1 kg M B</t>
  </si>
  <si>
    <t>2 kg M B</t>
  </si>
  <si>
    <t>2 kg * M B</t>
  </si>
  <si>
    <t>5 kg M B A</t>
  </si>
  <si>
    <t>10 kg M B A</t>
  </si>
  <si>
    <t>Pesa (s)</t>
  </si>
  <si>
    <t>6.    TRAZABILIDAD METROLÓGICA</t>
  </si>
  <si>
    <t>Juego de pesas de 1g a 10 kg</t>
  </si>
  <si>
    <t>Código interno       (# de Radicado)</t>
  </si>
  <si>
    <t>Patrón Utilizado en la Calibración - Termohigrómetros</t>
  </si>
  <si>
    <t>Patrón Utilizado en la Calibración - BALANZAS</t>
  </si>
  <si>
    <t>Presión Atmosférica</t>
  </si>
  <si>
    <t>Metrólogos</t>
  </si>
  <si>
    <t>Lista de aleaciones usadas mas comúnmente para las pesas Tabla B.7.metodo F2 NTC 1848/ 2007</t>
  </si>
  <si>
    <t>Níquel plata</t>
  </si>
  <si>
    <t xml:space="preserve">Laboratorios de Calibración de Masa y Volumen SIC.         
Av. Cra 50 # 26-55 piso 5 INM </t>
  </si>
  <si>
    <t>Calibración pesa ref.</t>
  </si>
  <si>
    <t>Inestabilidad pesa ref.</t>
  </si>
  <si>
    <t>Densidad pesa ref.</t>
  </si>
  <si>
    <t>La incertidumbre reportada se ha determinado multiplicando la incertidumbre estándar combinada, por el factor de cobertura K = 2,0, con el cual se logra un nivel de confianza de aproximadamente 95,45% teniendo en cuenta lo definido en la guía para estimar incertidumbre de medición GUM.</t>
  </si>
  <si>
    <t>Masa convencional</t>
  </si>
  <si>
    <t>En la calibración se utilizó el método establecido en el documento normativo NTC 1848:2007 (según el alcance de acreditación).</t>
  </si>
  <si>
    <t>No exponer las pesa (s) a temperaturas extremas, vapores químicos agresivos, humedad, choques y evitar campos magnéticos.</t>
  </si>
  <si>
    <t>En la calibración se utilizó el método establecido en el documento normativo NTC 1848.2007 (según el alcance de acreditación).</t>
  </si>
  <si>
    <t>En la calibración se utilizó el método establecido en el documento normativo NTC 1848;2007 (según el alcance de acreditación).</t>
  </si>
  <si>
    <t>No exponer las pesa (s) a temperaturas extremas, vapores químicos agresivos, humedad, choques, y evitar campos magnéticos.</t>
  </si>
  <si>
    <t>Modificación al Certificado N°</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</si>
</sst>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yyyy\-mm\-dd;@"/>
    <numFmt numFmtId="165" formatCode="0.000"/>
    <numFmt numFmtId="166" formatCode="0.0"/>
    <numFmt numFmtId="167" formatCode="0.00000"/>
    <numFmt numFmtId="168" formatCode="0.0000"/>
    <numFmt numFmtId="169" formatCode="[$-240A]hh:mm:ss\ AM/PM;@"/>
    <numFmt numFmtId="170" formatCode="0.0000000"/>
    <numFmt numFmtId="171" formatCode="0_ &quot;kg&quot;"/>
    <numFmt numFmtId="172" formatCode="0_ &quot;g&quot;"/>
    <numFmt numFmtId="173" formatCode="0\ &quot;g&quot;"/>
    <numFmt numFmtId="174" formatCode="0\ &quot;g *&quot;"/>
    <numFmt numFmtId="175" formatCode="\1\ &quot;kg&quot;"/>
    <numFmt numFmtId="176" formatCode="\2\ &quot;kg&quot;"/>
    <numFmt numFmtId="177" formatCode="\2\ &quot;kg *&quot;"/>
    <numFmt numFmtId="178" formatCode="\5\ &quot;kg&quot;"/>
    <numFmt numFmtId="179" formatCode="0\ &quot;kg&quot;"/>
    <numFmt numFmtId="180" formatCode="\5\ &quot;kg C&quot;"/>
    <numFmt numFmtId="181" formatCode="0\ &quot;kg C&quot;"/>
    <numFmt numFmtId="182" formatCode="#,##0.0"/>
    <numFmt numFmtId="183" formatCode="0\ &quot;mg&quot;"/>
    <numFmt numFmtId="184" formatCode="0.0\ &quot;mg&quot;"/>
    <numFmt numFmtId="185" formatCode="0.00\ &quot;g&quot;"/>
    <numFmt numFmtId="186" formatCode="#,##0.000"/>
  </numFmts>
  <fonts count="64" x14ac:knownFonts="1">
    <font>
      <sz val="11"/>
      <color theme="1"/>
      <name val="Calibri"/>
      <family val="2"/>
      <scheme val="minor"/>
    </font>
    <font>
      <sz val="11"/>
      <color rgb="FF006100"/>
      <name val="Calibri"/>
      <family val="2"/>
      <scheme val="minor"/>
    </font>
    <font>
      <sz val="12"/>
      <color theme="1"/>
      <name val="Arial Narrow"/>
      <family val="2"/>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sz val="14"/>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b/>
      <i/>
      <vertAlign val="subscript"/>
      <sz val="12"/>
      <color theme="1"/>
      <name val="Arial"/>
      <family val="2"/>
    </font>
    <font>
      <b/>
      <vertAlign val="superscript"/>
      <sz val="12"/>
      <color theme="1"/>
      <name val="Arial"/>
      <family val="2"/>
    </font>
    <font>
      <sz val="10"/>
      <color rgb="FFFF0000"/>
      <name val="Arial"/>
      <family val="2"/>
    </font>
    <font>
      <sz val="12"/>
      <name val="Arial"/>
      <family val="2"/>
    </font>
    <font>
      <sz val="14"/>
      <name val="Arial"/>
      <family val="2"/>
    </font>
    <font>
      <sz val="10"/>
      <name val="Arial"/>
      <family val="2"/>
    </font>
    <font>
      <b/>
      <sz val="12"/>
      <name val="Arial"/>
      <family val="2"/>
    </font>
    <font>
      <b/>
      <i/>
      <sz val="11"/>
      <color theme="1"/>
      <name val="Arial"/>
      <family val="2"/>
    </font>
    <font>
      <b/>
      <sz val="9"/>
      <color theme="1"/>
      <name val="Arial"/>
      <family val="2"/>
    </font>
    <font>
      <sz val="12"/>
      <color theme="1"/>
      <name val="Calibri"/>
      <family val="2"/>
      <scheme val="minor"/>
    </font>
    <font>
      <b/>
      <sz val="12"/>
      <color theme="1"/>
      <name val="Calibri"/>
      <family val="2"/>
      <scheme val="minor"/>
    </font>
    <font>
      <b/>
      <sz val="11"/>
      <name val="Arial"/>
      <family val="2"/>
    </font>
    <font>
      <sz val="8"/>
      <color theme="1"/>
      <name val="Arial"/>
      <family val="2"/>
    </font>
    <font>
      <sz val="14"/>
      <color theme="0"/>
      <name val="Arial"/>
      <family val="2"/>
    </font>
    <font>
      <b/>
      <sz val="12"/>
      <color theme="0"/>
      <name val="Arial"/>
      <family val="2"/>
    </font>
    <font>
      <sz val="10"/>
      <color theme="0"/>
      <name val="Arial"/>
      <family val="2"/>
    </font>
    <font>
      <sz val="11"/>
      <color theme="1"/>
      <name val="Calibri"/>
      <family val="2"/>
      <scheme val="minor"/>
    </font>
    <font>
      <vertAlign val="superscript"/>
      <sz val="12"/>
      <color theme="1"/>
      <name val="Arial"/>
      <family val="2"/>
    </font>
    <font>
      <b/>
      <sz val="12"/>
      <color rgb="FFFFFFFF"/>
      <name val="Arial"/>
      <family val="2"/>
    </font>
    <font>
      <b/>
      <sz val="9"/>
      <color theme="0"/>
      <name val="Arial"/>
      <family val="2"/>
    </font>
    <font>
      <b/>
      <sz val="16"/>
      <color theme="1"/>
      <name val="Arial"/>
      <family val="2"/>
    </font>
    <font>
      <sz val="10"/>
      <color theme="0" tint="-0.34998626667073579"/>
      <name val="Arial"/>
      <family val="2"/>
    </font>
    <font>
      <sz val="12"/>
      <name val="Calibri"/>
      <family val="2"/>
      <scheme val="minor"/>
    </font>
    <font>
      <b/>
      <sz val="12"/>
      <name val="Tahoma"/>
      <family val="2"/>
    </font>
    <font>
      <b/>
      <sz val="14"/>
      <color theme="1"/>
      <name val="Cambria Math"/>
      <family val="1"/>
    </font>
    <font>
      <sz val="6"/>
      <name val="Arial"/>
      <family val="2"/>
    </font>
  </fonts>
  <fills count="28">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theme="0" tint="-4.9989318521683403E-2"/>
        <bgColor indexed="64"/>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auto="1"/>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s>
  <cellStyleXfs count="8">
    <xf numFmtId="0" fontId="0" fillId="0" borderId="0"/>
    <xf numFmtId="0" fontId="1" fillId="2" borderId="0" applyNumberFormat="0" applyBorder="0" applyAlignment="0" applyProtection="0"/>
    <xf numFmtId="2" fontId="3" fillId="14" borderId="0">
      <protection hidden="1"/>
    </xf>
    <xf numFmtId="2" fontId="3" fillId="16" borderId="23">
      <alignment horizontal="center" vertical="center"/>
      <protection hidden="1"/>
    </xf>
    <xf numFmtId="2" fontId="3" fillId="17" borderId="23">
      <alignment horizontal="center" vertical="center"/>
      <protection hidden="1"/>
    </xf>
    <xf numFmtId="2" fontId="3" fillId="18" borderId="23">
      <alignment horizontal="center" vertical="center"/>
      <protection hidden="1"/>
    </xf>
    <xf numFmtId="2" fontId="3" fillId="19" borderId="23">
      <alignment horizontal="center" vertical="center"/>
      <protection hidden="1"/>
    </xf>
    <xf numFmtId="9" fontId="54" fillId="0" borderId="0" applyFont="0" applyFill="0" applyBorder="0" applyAlignment="0" applyProtection="0"/>
  </cellStyleXfs>
  <cellXfs count="1673">
    <xf numFmtId="0" fontId="0" fillId="0" borderId="0" xfId="0"/>
    <xf numFmtId="0" fontId="35" fillId="0" borderId="2" xfId="0" applyFont="1" applyBorder="1" applyAlignment="1">
      <alignment horizontal="center" vertical="center"/>
    </xf>
    <xf numFmtId="166" fontId="29" fillId="4" borderId="8" xfId="0" applyNumberFormat="1" applyFont="1" applyFill="1" applyBorder="1" applyAlignment="1" applyProtection="1">
      <alignment horizontal="center" vertical="center"/>
      <protection locked="0" hidden="1"/>
    </xf>
    <xf numFmtId="169" fontId="32" fillId="4" borderId="8" xfId="0" applyNumberFormat="1" applyFont="1" applyFill="1" applyBorder="1" applyAlignment="1" applyProtection="1">
      <alignment horizontal="center" vertical="center"/>
      <protection locked="0" hidden="1"/>
    </xf>
    <xf numFmtId="166" fontId="29" fillId="11" borderId="8" xfId="0" applyNumberFormat="1" applyFont="1" applyFill="1" applyBorder="1" applyAlignment="1" applyProtection="1">
      <alignment horizontal="center" vertical="center"/>
      <protection locked="0" hidden="1"/>
    </xf>
    <xf numFmtId="166" fontId="29" fillId="11" borderId="9" xfId="0" applyNumberFormat="1" applyFont="1" applyFill="1" applyBorder="1" applyAlignment="1" applyProtection="1">
      <alignment horizontal="center" vertical="center" wrapText="1"/>
      <protection locked="0" hidden="1"/>
    </xf>
    <xf numFmtId="0" fontId="35" fillId="0" borderId="0" xfId="0" applyFont="1" applyBorder="1" applyAlignment="1">
      <alignment horizontal="center" vertical="center"/>
    </xf>
    <xf numFmtId="0" fontId="35" fillId="0" borderId="0" xfId="0" applyFont="1" applyAlignment="1">
      <alignment horizontal="center" vertical="center"/>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5" fillId="0" borderId="10" xfId="0" applyFont="1" applyBorder="1" applyAlignment="1">
      <alignment horizontal="center" vertical="center"/>
    </xf>
    <xf numFmtId="169" fontId="32" fillId="4" borderId="7" xfId="0" applyNumberFormat="1" applyFont="1" applyFill="1" applyBorder="1" applyAlignment="1" applyProtection="1">
      <alignment horizontal="center" vertical="center"/>
      <protection locked="0" hidden="1"/>
    </xf>
    <xf numFmtId="2"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4" fontId="4" fillId="0" borderId="2" xfId="0" applyNumberFormat="1" applyFont="1" applyFill="1" applyBorder="1" applyAlignment="1" applyProtection="1">
      <alignment horizontal="center" vertical="center" wrapText="1"/>
      <protection locked="0"/>
    </xf>
    <xf numFmtId="1" fontId="4"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2" xfId="0" applyFont="1" applyFill="1" applyBorder="1" applyAlignment="1">
      <alignment horizontal="center" vertical="center"/>
    </xf>
    <xf numFmtId="164" fontId="4" fillId="0" borderId="2" xfId="0" applyNumberFormat="1" applyFont="1" applyBorder="1" applyAlignment="1">
      <alignment horizontal="center" vertical="center"/>
    </xf>
    <xf numFmtId="0" fontId="4" fillId="0" borderId="21" xfId="0" applyFont="1" applyBorder="1" applyAlignment="1">
      <alignment horizontal="center" vertical="center"/>
    </xf>
    <xf numFmtId="164" fontId="4" fillId="0" borderId="21" xfId="0" applyNumberFormat="1" applyFont="1" applyBorder="1" applyAlignment="1">
      <alignment horizontal="center" vertical="center"/>
    </xf>
    <xf numFmtId="0" fontId="4" fillId="0" borderId="35" xfId="0" applyFont="1" applyBorder="1" applyAlignment="1">
      <alignment horizontal="center" vertical="center"/>
    </xf>
    <xf numFmtId="0" fontId="4" fillId="0" borderId="0" xfId="0" applyFont="1" applyFill="1" applyBorder="1" applyAlignment="1">
      <alignment horizontal="center" vertical="center"/>
    </xf>
    <xf numFmtId="0" fontId="4" fillId="0" borderId="50" xfId="0" applyFont="1" applyBorder="1" applyAlignment="1">
      <alignment horizontal="center" vertical="center"/>
    </xf>
    <xf numFmtId="164" fontId="4" fillId="0" borderId="50" xfId="0" applyNumberFormat="1" applyFont="1" applyBorder="1" applyAlignment="1">
      <alignment horizontal="center" vertical="center"/>
    </xf>
    <xf numFmtId="0" fontId="4" fillId="0" borderId="57" xfId="0" applyFont="1" applyBorder="1" applyAlignment="1">
      <alignment horizontal="center" vertical="center"/>
    </xf>
    <xf numFmtId="164" fontId="4" fillId="0" borderId="0" xfId="0" applyNumberFormat="1" applyFont="1" applyBorder="1" applyAlignment="1">
      <alignment horizontal="center" vertical="center"/>
    </xf>
    <xf numFmtId="0" fontId="35" fillId="0" borderId="0" xfId="0" applyFont="1" applyFill="1" applyBorder="1" applyAlignment="1">
      <alignment horizontal="center" vertical="center"/>
    </xf>
    <xf numFmtId="0" fontId="35" fillId="0" borderId="0" xfId="0" applyFont="1" applyFill="1" applyAlignment="1">
      <alignment horizontal="center" vertical="center"/>
    </xf>
    <xf numFmtId="0" fontId="2" fillId="0" borderId="0" xfId="0" applyFont="1" applyAlignment="1">
      <alignment horizontal="center" vertical="center"/>
    </xf>
    <xf numFmtId="2" fontId="4" fillId="0" borderId="50" xfId="0" applyNumberFormat="1" applyFont="1" applyFill="1" applyBorder="1" applyAlignment="1" applyProtection="1">
      <alignment horizontal="center" vertical="center" wrapText="1"/>
      <protection locked="0"/>
    </xf>
    <xf numFmtId="2" fontId="4" fillId="0" borderId="10" xfId="0" applyNumberFormat="1" applyFont="1" applyFill="1" applyBorder="1" applyAlignment="1" applyProtection="1">
      <alignment horizontal="center" vertical="center" wrapText="1"/>
      <protection locked="0"/>
    </xf>
    <xf numFmtId="0" fontId="27" fillId="0" borderId="6" xfId="0" applyFont="1" applyBorder="1" applyAlignment="1">
      <alignment horizontal="center" vertical="center"/>
    </xf>
    <xf numFmtId="0" fontId="4" fillId="3" borderId="0" xfId="0" applyFont="1" applyFill="1" applyBorder="1" applyAlignment="1">
      <alignment horizontal="center" vertical="center"/>
    </xf>
    <xf numFmtId="165" fontId="4" fillId="3" borderId="0" xfId="0" applyNumberFormat="1" applyFont="1" applyFill="1" applyBorder="1" applyAlignment="1" applyProtection="1">
      <alignment horizontal="center" vertical="center" wrapText="1"/>
      <protection locked="0"/>
    </xf>
    <xf numFmtId="0" fontId="35" fillId="3" borderId="0" xfId="0" applyFont="1" applyFill="1" applyBorder="1" applyAlignment="1">
      <alignment horizontal="center" vertical="center"/>
    </xf>
    <xf numFmtId="2" fontId="4" fillId="3" borderId="0" xfId="0" applyNumberFormat="1" applyFont="1" applyFill="1" applyBorder="1" applyAlignment="1" applyProtection="1">
      <alignment horizontal="center" vertical="center" wrapText="1"/>
      <protection locked="0"/>
    </xf>
    <xf numFmtId="2" fontId="4" fillId="0" borderId="35" xfId="0" applyNumberFormat="1" applyFont="1" applyFill="1" applyBorder="1" applyAlignment="1" applyProtection="1">
      <alignment horizontal="center" vertical="center" wrapText="1"/>
      <protection locked="0"/>
    </xf>
    <xf numFmtId="2" fontId="4" fillId="0" borderId="57" xfId="0" applyNumberFormat="1" applyFont="1" applyFill="1" applyBorder="1" applyAlignment="1" applyProtection="1">
      <alignment horizontal="center" vertical="center" wrapText="1"/>
      <protection locked="0"/>
    </xf>
    <xf numFmtId="0" fontId="4" fillId="0" borderId="30" xfId="0" applyFont="1" applyFill="1" applyBorder="1" applyAlignment="1">
      <alignment horizontal="center" vertical="center"/>
    </xf>
    <xf numFmtId="0" fontId="4" fillId="0" borderId="10" xfId="0" applyFont="1" applyBorder="1" applyAlignment="1">
      <alignment horizontal="center" vertical="center"/>
    </xf>
    <xf numFmtId="173" fontId="4" fillId="0" borderId="48" xfId="0" applyNumberFormat="1" applyFont="1" applyFill="1" applyBorder="1" applyAlignment="1">
      <alignment horizontal="center" vertical="center"/>
    </xf>
    <xf numFmtId="174" fontId="4" fillId="0" borderId="48" xfId="0" applyNumberFormat="1" applyFont="1" applyFill="1" applyBorder="1" applyAlignment="1">
      <alignment horizontal="center" vertical="center"/>
    </xf>
    <xf numFmtId="175" fontId="4" fillId="0" borderId="3"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179" fontId="4" fillId="0" borderId="3" xfId="0" applyNumberFormat="1" applyFont="1" applyFill="1" applyBorder="1" applyAlignment="1">
      <alignment horizontal="center" vertical="center"/>
    </xf>
    <xf numFmtId="180" fontId="4" fillId="0" borderId="3" xfId="0" applyNumberFormat="1" applyFont="1" applyFill="1" applyBorder="1" applyAlignment="1">
      <alignment horizontal="center" vertical="center"/>
    </xf>
    <xf numFmtId="181" fontId="4" fillId="0" borderId="3"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35" fillId="0" borderId="22" xfId="0" applyFont="1" applyBorder="1" applyAlignment="1">
      <alignment horizontal="center" vertical="center"/>
    </xf>
    <xf numFmtId="0" fontId="35" fillId="0" borderId="30" xfId="0" applyFont="1" applyBorder="1" applyAlignment="1">
      <alignment horizontal="center" vertical="center"/>
    </xf>
    <xf numFmtId="0" fontId="4" fillId="0" borderId="22" xfId="0" applyFont="1" applyFill="1" applyBorder="1" applyAlignment="1">
      <alignment horizontal="center" vertical="center"/>
    </xf>
    <xf numFmtId="164" fontId="4" fillId="0" borderId="30" xfId="0" applyNumberFormat="1" applyFont="1" applyBorder="1" applyAlignment="1">
      <alignment horizontal="center" vertical="center"/>
    </xf>
    <xf numFmtId="1" fontId="4" fillId="0" borderId="21" xfId="0" applyNumberFormat="1" applyFont="1" applyFill="1" applyBorder="1" applyAlignment="1" applyProtection="1">
      <alignment horizontal="center" vertical="center" wrapText="1"/>
      <protection locked="0"/>
    </xf>
    <xf numFmtId="1" fontId="35" fillId="0" borderId="2" xfId="0" applyNumberFormat="1" applyFont="1" applyBorder="1" applyAlignment="1">
      <alignment horizontal="center" vertical="center"/>
    </xf>
    <xf numFmtId="1" fontId="4" fillId="0" borderId="50" xfId="0" applyNumberFormat="1" applyFont="1" applyFill="1" applyBorder="1" applyAlignment="1" applyProtection="1">
      <alignment horizontal="center" vertical="center" wrapText="1"/>
      <protection locked="0"/>
    </xf>
    <xf numFmtId="2" fontId="3" fillId="14" borderId="23" xfId="2" applyBorder="1" applyAlignment="1" applyProtection="1">
      <alignment horizontal="center" vertical="center" wrapText="1"/>
      <protection locked="0" hidden="1"/>
    </xf>
    <xf numFmtId="1" fontId="3" fillId="14" borderId="17" xfId="2" applyNumberFormat="1" applyBorder="1" applyAlignment="1" applyProtection="1">
      <alignment horizontal="center" vertical="center"/>
      <protection locked="0" hidden="1"/>
    </xf>
    <xf numFmtId="1" fontId="3" fillId="14" borderId="39" xfId="2" applyNumberFormat="1" applyBorder="1" applyAlignment="1" applyProtection="1">
      <alignment horizontal="center" vertical="center"/>
      <protection locked="0" hidden="1"/>
    </xf>
    <xf numFmtId="2" fontId="3" fillId="14" borderId="23" xfId="2" applyBorder="1" applyAlignment="1" applyProtection="1">
      <alignment horizontal="center" vertical="center"/>
      <protection locked="0" hidden="1"/>
    </xf>
    <xf numFmtId="0" fontId="3" fillId="11" borderId="23" xfId="0" applyFont="1" applyFill="1" applyBorder="1" applyAlignment="1" applyProtection="1">
      <alignment horizontal="center" vertical="center"/>
      <protection locked="0" hidden="1"/>
    </xf>
    <xf numFmtId="0" fontId="13" fillId="0" borderId="0" xfId="0" applyFont="1" applyFill="1" applyBorder="1" applyAlignment="1" applyProtection="1">
      <alignment vertical="center"/>
    </xf>
    <xf numFmtId="0" fontId="3" fillId="0" borderId="0" xfId="0" applyFont="1" applyProtection="1"/>
    <xf numFmtId="2" fontId="3" fillId="3" borderId="27" xfId="0" applyNumberFormat="1" applyFont="1" applyFill="1" applyBorder="1" applyAlignment="1" applyProtection="1"/>
    <xf numFmtId="2" fontId="3" fillId="3" borderId="0" xfId="0" applyNumberFormat="1" applyFont="1" applyFill="1" applyBorder="1" applyAlignment="1" applyProtection="1"/>
    <xf numFmtId="2" fontId="3" fillId="0" borderId="0" xfId="0" applyNumberFormat="1" applyFont="1" applyProtection="1"/>
    <xf numFmtId="2" fontId="32" fillId="0" borderId="0" xfId="0" applyNumberFormat="1" applyFont="1" applyProtection="1"/>
    <xf numFmtId="2" fontId="33" fillId="8" borderId="7" xfId="1" applyNumberFormat="1" applyFont="1" applyFill="1" applyBorder="1" applyAlignment="1" applyProtection="1">
      <alignment horizontal="center" vertical="center" wrapText="1"/>
    </xf>
    <xf numFmtId="2" fontId="33" fillId="8" borderId="8" xfId="1" applyNumberFormat="1" applyFont="1" applyFill="1" applyBorder="1" applyAlignment="1" applyProtection="1">
      <alignment horizontal="center" vertical="center" wrapText="1"/>
    </xf>
    <xf numFmtId="2" fontId="8" fillId="8" borderId="8" xfId="1" applyNumberFormat="1" applyFont="1" applyFill="1" applyBorder="1" applyAlignment="1" applyProtection="1">
      <alignment horizontal="center" vertical="center" wrapText="1"/>
    </xf>
    <xf numFmtId="2" fontId="7" fillId="8" borderId="8" xfId="0" applyNumberFormat="1" applyFont="1" applyFill="1" applyBorder="1" applyAlignment="1" applyProtection="1">
      <alignment horizontal="center" vertical="center" wrapText="1"/>
    </xf>
    <xf numFmtId="2" fontId="8" fillId="8" borderId="31" xfId="1" applyNumberFormat="1" applyFont="1" applyFill="1" applyBorder="1" applyAlignment="1" applyProtection="1">
      <alignment horizontal="center" vertical="center" wrapText="1"/>
    </xf>
    <xf numFmtId="14" fontId="4" fillId="13" borderId="44" xfId="0" applyNumberFormat="1" applyFont="1" applyFill="1" applyBorder="1" applyAlignment="1" applyProtection="1">
      <alignment horizontal="center" vertical="center" wrapText="1"/>
    </xf>
    <xf numFmtId="0" fontId="4" fillId="13" borderId="44" xfId="0" applyNumberFormat="1" applyFont="1" applyFill="1" applyBorder="1" applyAlignment="1" applyProtection="1">
      <alignment horizontal="center" vertical="center" wrapText="1"/>
    </xf>
    <xf numFmtId="2" fontId="3" fillId="0" borderId="0" xfId="0" applyNumberFormat="1" applyFont="1" applyFill="1" applyBorder="1" applyProtection="1"/>
    <xf numFmtId="2" fontId="3" fillId="3" borderId="0" xfId="0" applyNumberFormat="1" applyFont="1" applyFill="1" applyBorder="1" applyProtection="1"/>
    <xf numFmtId="0" fontId="3" fillId="0" borderId="0" xfId="0" applyFont="1" applyBorder="1" applyProtection="1"/>
    <xf numFmtId="0" fontId="7" fillId="6" borderId="11" xfId="0" applyFont="1" applyFill="1" applyBorder="1" applyAlignment="1" applyProtection="1">
      <alignment vertical="center"/>
    </xf>
    <xf numFmtId="0" fontId="4" fillId="9" borderId="33" xfId="0" applyFont="1" applyFill="1" applyBorder="1" applyAlignment="1" applyProtection="1">
      <alignment horizontal="center" vertical="center"/>
    </xf>
    <xf numFmtId="0" fontId="7" fillId="8" borderId="33" xfId="0" applyFont="1" applyFill="1" applyBorder="1" applyAlignment="1" applyProtection="1">
      <alignment vertical="center"/>
    </xf>
    <xf numFmtId="0" fontId="4" fillId="9" borderId="34" xfId="0" applyFont="1" applyFill="1" applyBorder="1" applyAlignment="1" applyProtection="1">
      <alignment horizontal="center" vertical="center"/>
    </xf>
    <xf numFmtId="0" fontId="4" fillId="3" borderId="0" xfId="0" applyFont="1" applyFill="1" applyBorder="1" applyProtection="1"/>
    <xf numFmtId="0" fontId="7" fillId="6" borderId="33" xfId="0" applyFont="1" applyFill="1" applyBorder="1" applyAlignment="1" applyProtection="1">
      <alignment vertical="center"/>
    </xf>
    <xf numFmtId="0" fontId="3" fillId="3" borderId="0" xfId="0" applyFont="1" applyFill="1" applyBorder="1" applyProtection="1"/>
    <xf numFmtId="0" fontId="7" fillId="6" borderId="3" xfId="0" applyFont="1" applyFill="1" applyBorder="1" applyAlignment="1" applyProtection="1">
      <alignment vertical="center"/>
    </xf>
    <xf numFmtId="0" fontId="4" fillId="9" borderId="2" xfId="0" applyFont="1" applyFill="1" applyBorder="1" applyAlignment="1" applyProtection="1">
      <alignment horizontal="center" vertical="center"/>
    </xf>
    <xf numFmtId="0" fontId="7" fillId="6" borderId="2" xfId="0" applyFont="1" applyFill="1" applyBorder="1" applyAlignment="1" applyProtection="1">
      <alignment vertical="center"/>
    </xf>
    <xf numFmtId="0" fontId="4" fillId="9" borderId="10" xfId="0" applyFont="1" applyFill="1" applyBorder="1" applyAlignment="1" applyProtection="1">
      <alignment horizontal="center" vertical="center"/>
    </xf>
    <xf numFmtId="0" fontId="7" fillId="6" borderId="3" xfId="0" applyFont="1" applyFill="1" applyBorder="1" applyAlignment="1" applyProtection="1">
      <alignment vertical="center" wrapText="1"/>
    </xf>
    <xf numFmtId="0" fontId="7" fillId="6" borderId="2" xfId="0" applyFont="1" applyFill="1" applyBorder="1" applyAlignment="1" applyProtection="1">
      <alignment horizontal="center" vertical="center" wrapText="1"/>
    </xf>
    <xf numFmtId="164" fontId="4" fillId="9" borderId="10" xfId="0" applyNumberFormat="1" applyFont="1" applyFill="1" applyBorder="1" applyAlignment="1" applyProtection="1">
      <alignment horizontal="center" vertical="center"/>
    </xf>
    <xf numFmtId="0" fontId="3" fillId="3" borderId="0" xfId="0" applyFont="1" applyFill="1" applyProtection="1"/>
    <xf numFmtId="0" fontId="30" fillId="9" borderId="10" xfId="0" applyFont="1" applyFill="1" applyBorder="1" applyAlignment="1" applyProtection="1">
      <alignment horizontal="center" vertical="center"/>
    </xf>
    <xf numFmtId="0" fontId="3" fillId="0" borderId="0" xfId="0" applyFont="1" applyAlignment="1" applyProtection="1">
      <alignment vertical="center"/>
    </xf>
    <xf numFmtId="0" fontId="3"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4" fillId="9" borderId="5" xfId="0" applyFont="1" applyFill="1" applyBorder="1" applyAlignment="1" applyProtection="1">
      <alignment horizontal="center" vertical="center"/>
    </xf>
    <xf numFmtId="0" fontId="30" fillId="9" borderId="6" xfId="0" applyFont="1" applyFill="1" applyBorder="1" applyAlignment="1" applyProtection="1">
      <alignment horizontal="center" vertical="center"/>
    </xf>
    <xf numFmtId="0" fontId="3" fillId="3" borderId="34" xfId="0" applyFont="1" applyFill="1" applyBorder="1" applyAlignment="1" applyProtection="1">
      <alignment vertical="center"/>
    </xf>
    <xf numFmtId="0" fontId="7" fillId="6" borderId="12" xfId="0" applyFont="1" applyFill="1" applyBorder="1" applyAlignment="1" applyProtection="1">
      <alignment vertical="center" wrapText="1"/>
    </xf>
    <xf numFmtId="0" fontId="4" fillId="8" borderId="5"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xf>
    <xf numFmtId="0" fontId="14" fillId="0" borderId="0" xfId="0" applyFont="1" applyBorder="1" applyProtection="1"/>
    <xf numFmtId="0" fontId="14" fillId="3" borderId="0" xfId="0" applyFont="1" applyFill="1" applyBorder="1" applyProtection="1"/>
    <xf numFmtId="0" fontId="14" fillId="0" borderId="0" xfId="0" applyFont="1" applyProtection="1"/>
    <xf numFmtId="0" fontId="15" fillId="3" borderId="26" xfId="0" applyFont="1" applyFill="1" applyBorder="1" applyAlignment="1" applyProtection="1">
      <alignment horizontal="center" vertical="center"/>
    </xf>
    <xf numFmtId="0" fontId="15" fillId="3" borderId="27" xfId="0" applyFont="1" applyFill="1" applyBorder="1" applyAlignment="1" applyProtection="1">
      <alignment horizontal="center" vertical="center"/>
    </xf>
    <xf numFmtId="0" fontId="15" fillId="3" borderId="25" xfId="0" applyFont="1" applyFill="1" applyBorder="1" applyAlignment="1" applyProtection="1">
      <alignment horizontal="center" vertical="center"/>
    </xf>
    <xf numFmtId="0" fontId="7" fillId="6" borderId="16" xfId="0" applyFont="1" applyFill="1" applyBorder="1" applyAlignment="1" applyProtection="1">
      <alignment vertical="center" wrapText="1"/>
    </xf>
    <xf numFmtId="166" fontId="7" fillId="6" borderId="9" xfId="0" applyNumberFormat="1" applyFont="1" applyFill="1" applyBorder="1" applyAlignment="1" applyProtection="1">
      <alignment vertical="center" wrapText="1"/>
    </xf>
    <xf numFmtId="0" fontId="23" fillId="6" borderId="5" xfId="0" applyFont="1" applyFill="1" applyBorder="1" applyAlignment="1" applyProtection="1">
      <alignment horizontal="center" vertical="center"/>
    </xf>
    <xf numFmtId="0" fontId="23" fillId="6" borderId="7" xfId="0" applyFont="1" applyFill="1" applyBorder="1" applyAlignment="1" applyProtection="1">
      <alignment vertical="center" wrapText="1"/>
    </xf>
    <xf numFmtId="166" fontId="7" fillId="6" borderId="8" xfId="0" applyNumberFormat="1" applyFont="1" applyFill="1" applyBorder="1" applyAlignment="1" applyProtection="1">
      <alignment vertical="center" wrapText="1"/>
    </xf>
    <xf numFmtId="0" fontId="14" fillId="3" borderId="27" xfId="0" applyFont="1" applyFill="1" applyBorder="1" applyProtection="1"/>
    <xf numFmtId="0" fontId="14" fillId="3" borderId="29" xfId="0" applyFont="1" applyFill="1" applyBorder="1" applyProtection="1"/>
    <xf numFmtId="0" fontId="23" fillId="6" borderId="39" xfId="0" applyFont="1" applyFill="1" applyBorder="1" applyAlignment="1" applyProtection="1">
      <alignment horizontal="center" vertical="center"/>
    </xf>
    <xf numFmtId="0" fontId="23" fillId="6" borderId="20" xfId="0" applyFont="1" applyFill="1" applyBorder="1" applyAlignment="1" applyProtection="1">
      <alignment horizontal="center" vertical="center"/>
    </xf>
    <xf numFmtId="0" fontId="14" fillId="3" borderId="30" xfId="0" applyFont="1" applyFill="1" applyBorder="1" applyAlignment="1" applyProtection="1">
      <alignment vertical="center"/>
    </xf>
    <xf numFmtId="0" fontId="23" fillId="6" borderId="40" xfId="0" applyFont="1" applyFill="1" applyBorder="1" applyAlignment="1" applyProtection="1">
      <alignment horizontal="center" vertical="center"/>
    </xf>
    <xf numFmtId="0" fontId="23" fillId="6" borderId="42" xfId="0" applyFont="1" applyFill="1" applyBorder="1" applyAlignment="1" applyProtection="1">
      <alignment horizontal="center" vertical="center"/>
    </xf>
    <xf numFmtId="167" fontId="3" fillId="6" borderId="2" xfId="0" applyNumberFormat="1" applyFont="1" applyFill="1" applyBorder="1" applyAlignment="1" applyProtection="1">
      <alignment horizontal="center" vertical="center"/>
    </xf>
    <xf numFmtId="0" fontId="23" fillId="6" borderId="43" xfId="0" applyFont="1" applyFill="1" applyBorder="1" applyAlignment="1" applyProtection="1">
      <alignment horizontal="center" vertical="center"/>
    </xf>
    <xf numFmtId="0" fontId="5" fillId="5" borderId="7" xfId="0" applyFont="1" applyFill="1" applyBorder="1" applyAlignment="1" applyProtection="1">
      <alignment horizontal="center" vertical="top" wrapText="1"/>
    </xf>
    <xf numFmtId="0" fontId="5" fillId="5" borderId="44" xfId="0" applyFont="1" applyFill="1" applyBorder="1" applyAlignment="1" applyProtection="1">
      <alignment horizontal="center" vertical="center" wrapText="1"/>
    </xf>
    <xf numFmtId="11" fontId="23" fillId="6" borderId="24" xfId="0" applyNumberFormat="1" applyFont="1" applyFill="1" applyBorder="1" applyAlignment="1" applyProtection="1">
      <alignment horizontal="center" vertical="center"/>
    </xf>
    <xf numFmtId="165" fontId="14" fillId="3" borderId="0" xfId="0" applyNumberFormat="1" applyFont="1" applyFill="1" applyBorder="1" applyProtection="1"/>
    <xf numFmtId="0" fontId="23" fillId="6" borderId="45" xfId="0" applyFont="1" applyFill="1" applyBorder="1" applyAlignment="1" applyProtection="1">
      <alignment horizontal="center" vertical="center"/>
    </xf>
    <xf numFmtId="168" fontId="23" fillId="6" borderId="4" xfId="0" applyNumberFormat="1" applyFont="1" applyFill="1" applyBorder="1" applyAlignment="1" applyProtection="1">
      <alignment horizontal="center" vertical="center"/>
    </xf>
    <xf numFmtId="0" fontId="23" fillId="6" borderId="36" xfId="0" applyFont="1" applyFill="1" applyBorder="1" applyAlignment="1" applyProtection="1">
      <alignment horizontal="center" vertical="center"/>
    </xf>
    <xf numFmtId="2" fontId="23" fillId="6" borderId="4" xfId="0" applyNumberFormat="1" applyFont="1" applyFill="1" applyBorder="1" applyAlignment="1" applyProtection="1">
      <alignment horizontal="center" vertical="center"/>
    </xf>
    <xf numFmtId="0" fontId="3" fillId="6" borderId="59" xfId="0" applyFont="1" applyFill="1" applyBorder="1" applyAlignment="1" applyProtection="1">
      <alignment horizontal="center" wrapText="1"/>
    </xf>
    <xf numFmtId="0" fontId="3" fillId="6" borderId="55" xfId="0" applyFont="1" applyFill="1" applyBorder="1" applyAlignment="1" applyProtection="1">
      <alignment horizontal="center"/>
    </xf>
    <xf numFmtId="0" fontId="3" fillId="6" borderId="49" xfId="0" applyFont="1" applyFill="1" applyBorder="1" applyAlignment="1" applyProtection="1">
      <alignment horizontal="center" wrapText="1"/>
    </xf>
    <xf numFmtId="0" fontId="25" fillId="6" borderId="55" xfId="0" applyFont="1" applyFill="1" applyBorder="1" applyAlignment="1" applyProtection="1">
      <alignment horizontal="center" vertical="center"/>
    </xf>
    <xf numFmtId="167" fontId="3" fillId="6" borderId="37" xfId="0" applyNumberFormat="1" applyFont="1" applyFill="1" applyBorder="1" applyAlignment="1" applyProtection="1">
      <alignment horizontal="center" vertical="center"/>
    </xf>
    <xf numFmtId="0" fontId="3" fillId="6" borderId="38"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3" fillId="6" borderId="38" xfId="0" applyFont="1" applyFill="1" applyBorder="1" applyAlignment="1" applyProtection="1">
      <alignment horizontal="center"/>
    </xf>
    <xf numFmtId="0" fontId="3" fillId="7" borderId="20"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15" xfId="0" applyFont="1" applyFill="1" applyBorder="1" applyAlignment="1" applyProtection="1">
      <alignment horizontal="center" vertical="center"/>
    </xf>
    <xf numFmtId="1" fontId="3" fillId="7" borderId="14" xfId="0" applyNumberFormat="1" applyFont="1" applyFill="1" applyBorder="1" applyAlignment="1" applyProtection="1">
      <alignment horizontal="center" vertical="center"/>
    </xf>
    <xf numFmtId="0" fontId="23" fillId="6" borderId="38" xfId="0" applyFont="1" applyFill="1" applyBorder="1" applyProtection="1"/>
    <xf numFmtId="167" fontId="23" fillId="6" borderId="4" xfId="0" applyNumberFormat="1" applyFont="1" applyFill="1" applyBorder="1" applyAlignment="1" applyProtection="1">
      <alignment horizontal="center" vertical="center"/>
    </xf>
    <xf numFmtId="165" fontId="3" fillId="3" borderId="0" xfId="0" applyNumberFormat="1" applyFont="1" applyFill="1" applyAlignment="1" applyProtection="1">
      <alignment horizontal="center" vertical="center" wrapText="1"/>
    </xf>
    <xf numFmtId="0" fontId="35" fillId="0" borderId="3" xfId="0" applyFont="1" applyBorder="1" applyAlignment="1">
      <alignment horizontal="center" vertical="center" wrapText="1"/>
    </xf>
    <xf numFmtId="164" fontId="35" fillId="0" borderId="2" xfId="0" applyNumberFormat="1" applyFont="1" applyBorder="1" applyAlignment="1">
      <alignment horizontal="center" vertical="center"/>
    </xf>
    <xf numFmtId="165" fontId="35" fillId="0" borderId="2" xfId="0" applyNumberFormat="1" applyFont="1" applyBorder="1" applyAlignment="1">
      <alignment horizontal="center" vertical="center"/>
    </xf>
    <xf numFmtId="166" fontId="35" fillId="0" borderId="2" xfId="0" applyNumberFormat="1" applyFont="1" applyBorder="1" applyAlignment="1">
      <alignment horizontal="center" vertical="center"/>
    </xf>
    <xf numFmtId="0" fontId="35" fillId="20" borderId="3" xfId="0" applyFont="1" applyFill="1" applyBorder="1" applyAlignment="1">
      <alignment horizontal="center" vertical="center" wrapText="1"/>
    </xf>
    <xf numFmtId="0" fontId="35" fillId="20" borderId="2" xfId="0" applyFont="1" applyFill="1" applyBorder="1" applyAlignment="1">
      <alignment horizontal="center" vertical="center"/>
    </xf>
    <xf numFmtId="164" fontId="35" fillId="20" borderId="2" xfId="0" applyNumberFormat="1" applyFont="1" applyFill="1" applyBorder="1" applyAlignment="1">
      <alignment horizontal="center" vertical="center"/>
    </xf>
    <xf numFmtId="166" fontId="35" fillId="20" borderId="2" xfId="0" applyNumberFormat="1" applyFont="1" applyFill="1" applyBorder="1" applyAlignment="1">
      <alignment horizontal="center" vertical="center"/>
    </xf>
    <xf numFmtId="0" fontId="35" fillId="20" borderId="10" xfId="0" applyFont="1" applyFill="1" applyBorder="1" applyAlignment="1">
      <alignment horizontal="center" vertical="center"/>
    </xf>
    <xf numFmtId="0" fontId="35" fillId="20" borderId="11" xfId="0" applyFont="1" applyFill="1" applyBorder="1" applyAlignment="1">
      <alignment horizontal="center" vertical="center" wrapText="1"/>
    </xf>
    <xf numFmtId="0" fontId="35" fillId="20" borderId="33" xfId="0" applyFont="1" applyFill="1" applyBorder="1" applyAlignment="1">
      <alignment horizontal="center" vertical="center"/>
    </xf>
    <xf numFmtId="0" fontId="35" fillId="20" borderId="12" xfId="0" applyFont="1" applyFill="1" applyBorder="1" applyAlignment="1">
      <alignment horizontal="center" vertical="center" wrapText="1"/>
    </xf>
    <xf numFmtId="0" fontId="35" fillId="20" borderId="5" xfId="0" applyFont="1" applyFill="1" applyBorder="1" applyAlignment="1">
      <alignment horizontal="center" vertical="center"/>
    </xf>
    <xf numFmtId="164" fontId="35" fillId="20" borderId="5" xfId="0" applyNumberFormat="1" applyFont="1" applyFill="1" applyBorder="1" applyAlignment="1">
      <alignment horizontal="center" vertical="center"/>
    </xf>
    <xf numFmtId="0" fontId="35" fillId="20" borderId="6" xfId="0" applyFont="1" applyFill="1" applyBorder="1" applyAlignment="1">
      <alignment horizontal="center" vertical="center"/>
    </xf>
    <xf numFmtId="164" fontId="35" fillId="20" borderId="51" xfId="0" applyNumberFormat="1" applyFont="1" applyFill="1" applyBorder="1" applyAlignment="1">
      <alignment horizontal="center" vertical="center"/>
    </xf>
    <xf numFmtId="0" fontId="35" fillId="20" borderId="13" xfId="0" applyFont="1" applyFill="1" applyBorder="1" applyAlignment="1">
      <alignment horizontal="center" vertical="center"/>
    </xf>
    <xf numFmtId="0" fontId="35" fillId="20" borderId="34" xfId="0" applyFont="1" applyFill="1" applyBorder="1" applyAlignment="1">
      <alignment horizontal="center" vertical="center"/>
    </xf>
    <xf numFmtId="0" fontId="35" fillId="0" borderId="14" xfId="0" applyFont="1" applyBorder="1" applyAlignment="1">
      <alignment horizontal="center" vertical="center"/>
    </xf>
    <xf numFmtId="2" fontId="35" fillId="0" borderId="2" xfId="0" applyNumberFormat="1" applyFont="1" applyBorder="1" applyAlignment="1">
      <alignment horizontal="center" vertical="center"/>
    </xf>
    <xf numFmtId="0" fontId="35" fillId="0" borderId="12" xfId="0" applyFont="1" applyBorder="1" applyAlignment="1">
      <alignment horizontal="center" vertical="center" wrapText="1"/>
    </xf>
    <xf numFmtId="0" fontId="35" fillId="0" borderId="5" xfId="0" applyFont="1" applyBorder="1" applyAlignment="1">
      <alignment horizontal="center" vertical="center"/>
    </xf>
    <xf numFmtId="164" fontId="35" fillId="0" borderId="50" xfId="0" applyNumberFormat="1" applyFont="1" applyBorder="1" applyAlignment="1">
      <alignment horizontal="center" vertical="center"/>
    </xf>
    <xf numFmtId="166" fontId="35" fillId="0" borderId="5" xfId="0" applyNumberFormat="1" applyFont="1" applyBorder="1" applyAlignment="1">
      <alignment horizontal="center" vertical="center"/>
    </xf>
    <xf numFmtId="0" fontId="35" fillId="0" borderId="4" xfId="0" applyFont="1" applyBorder="1" applyAlignment="1">
      <alignment horizontal="center" vertical="center"/>
    </xf>
    <xf numFmtId="0" fontId="35" fillId="0" borderId="6" xfId="0" applyFont="1" applyBorder="1" applyAlignment="1">
      <alignment horizontal="center" vertical="center"/>
    </xf>
    <xf numFmtId="164" fontId="35" fillId="0" borderId="1" xfId="0" applyNumberFormat="1" applyFont="1" applyBorder="1" applyAlignment="1">
      <alignment horizontal="center" vertical="center"/>
    </xf>
    <xf numFmtId="0" fontId="35" fillId="0" borderId="52" xfId="0" applyFont="1" applyBorder="1" applyAlignment="1">
      <alignment horizontal="center" vertical="center"/>
    </xf>
    <xf numFmtId="168" fontId="35" fillId="0" borderId="2" xfId="0" applyNumberFormat="1" applyFont="1" applyBorder="1" applyAlignment="1">
      <alignment horizontal="center" vertical="center"/>
    </xf>
    <xf numFmtId="164" fontId="35" fillId="0" borderId="28" xfId="0" applyNumberFormat="1" applyFont="1" applyBorder="1" applyAlignment="1">
      <alignment horizontal="center" vertical="center"/>
    </xf>
    <xf numFmtId="0" fontId="35" fillId="0" borderId="61" xfId="0" applyFont="1" applyBorder="1" applyAlignment="1">
      <alignment horizontal="center" vertical="center"/>
    </xf>
    <xf numFmtId="164" fontId="35" fillId="0" borderId="5" xfId="0" applyNumberFormat="1" applyFont="1" applyBorder="1" applyAlignment="1">
      <alignment horizontal="center" vertical="center"/>
    </xf>
    <xf numFmtId="0" fontId="35" fillId="0" borderId="38" xfId="0" applyFont="1" applyBorder="1" applyAlignment="1">
      <alignment horizontal="center" vertical="center"/>
    </xf>
    <xf numFmtId="172" fontId="27" fillId="0" borderId="3" xfId="0" applyNumberFormat="1" applyFont="1" applyFill="1" applyBorder="1" applyAlignment="1">
      <alignment horizontal="center" vertical="center"/>
    </xf>
    <xf numFmtId="0" fontId="27" fillId="0" borderId="33" xfId="0" applyFont="1" applyFill="1" applyBorder="1" applyAlignment="1">
      <alignment horizontal="center" vertical="center"/>
    </xf>
    <xf numFmtId="171" fontId="27" fillId="20" borderId="34" xfId="0" applyNumberFormat="1" applyFont="1" applyFill="1" applyBorder="1" applyAlignment="1">
      <alignment horizontal="center" vertical="center"/>
    </xf>
    <xf numFmtId="0" fontId="27" fillId="0" borderId="3" xfId="0" applyFont="1" applyBorder="1" applyAlignment="1">
      <alignment horizontal="center" vertical="center"/>
    </xf>
    <xf numFmtId="0" fontId="27" fillId="0" borderId="2" xfId="0" applyFont="1" applyFill="1" applyBorder="1" applyAlignment="1">
      <alignment horizontal="center" vertical="center" wrapText="1"/>
    </xf>
    <xf numFmtId="0" fontId="27" fillId="20" borderId="10" xfId="0" applyFont="1" applyFill="1" applyBorder="1" applyAlignment="1">
      <alignment horizontal="center" vertical="center"/>
    </xf>
    <xf numFmtId="0" fontId="35" fillId="0" borderId="3" xfId="0" applyFont="1" applyBorder="1" applyAlignment="1">
      <alignment horizontal="center" vertical="center"/>
    </xf>
    <xf numFmtId="0" fontId="4" fillId="3" borderId="2" xfId="0" applyFont="1" applyFill="1" applyBorder="1" applyAlignment="1">
      <alignment horizontal="center" vertical="center"/>
    </xf>
    <xf numFmtId="0" fontId="35" fillId="3" borderId="2" xfId="0" applyFont="1" applyFill="1" applyBorder="1" applyAlignment="1">
      <alignment horizontal="center" vertical="center"/>
    </xf>
    <xf numFmtId="166" fontId="27" fillId="20" borderId="10" xfId="0" applyNumberFormat="1" applyFont="1" applyFill="1" applyBorder="1" applyAlignment="1">
      <alignment horizontal="center" vertical="center"/>
    </xf>
    <xf numFmtId="165" fontId="35" fillId="3" borderId="2" xfId="0" applyNumberFormat="1" applyFont="1" applyFill="1" applyBorder="1" applyAlignment="1">
      <alignment horizontal="center" vertical="center"/>
    </xf>
    <xf numFmtId="166" fontId="35" fillId="3" borderId="2" xfId="0" applyNumberFormat="1" applyFont="1" applyFill="1" applyBorder="1" applyAlignment="1">
      <alignment horizontal="center" vertical="center"/>
    </xf>
    <xf numFmtId="0" fontId="35" fillId="0" borderId="12" xfId="0" applyFont="1" applyBorder="1" applyAlignment="1">
      <alignment horizontal="center" vertical="center"/>
    </xf>
    <xf numFmtId="0" fontId="4" fillId="3" borderId="5" xfId="0" applyFont="1" applyFill="1" applyBorder="1" applyAlignment="1">
      <alignment horizontal="center" vertical="center"/>
    </xf>
    <xf numFmtId="0" fontId="35" fillId="3" borderId="5" xfId="0" applyFont="1" applyFill="1" applyBorder="1" applyAlignment="1">
      <alignment horizontal="center" vertical="center"/>
    </xf>
    <xf numFmtId="171" fontId="27" fillId="0" borderId="3" xfId="0" applyNumberFormat="1" applyFont="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171" fontId="27" fillId="0" borderId="12" xfId="0" applyNumberFormat="1" applyFont="1" applyBorder="1" applyAlignment="1">
      <alignment horizontal="center" vertical="center"/>
    </xf>
    <xf numFmtId="164" fontId="40" fillId="0" borderId="1" xfId="0" applyNumberFormat="1" applyFont="1" applyFill="1" applyBorder="1" applyAlignment="1">
      <alignment horizontal="center" vertical="center" wrapText="1"/>
    </xf>
    <xf numFmtId="0" fontId="41" fillId="0" borderId="0" xfId="0" applyFont="1" applyProtection="1"/>
    <xf numFmtId="0" fontId="16" fillId="0" borderId="0" xfId="0" applyFont="1" applyBorder="1" applyAlignment="1" applyProtection="1">
      <alignment vertical="center" textRotation="90"/>
    </xf>
    <xf numFmtId="0" fontId="43" fillId="0" borderId="0" xfId="0" applyFont="1" applyBorder="1" applyAlignment="1" applyProtection="1">
      <alignment horizontal="center"/>
    </xf>
    <xf numFmtId="0" fontId="41" fillId="0" borderId="26" xfId="0" applyFont="1" applyBorder="1" applyProtection="1"/>
    <xf numFmtId="0" fontId="41" fillId="0" borderId="27" xfId="0" applyFont="1" applyBorder="1" applyAlignment="1" applyProtection="1"/>
    <xf numFmtId="0" fontId="41" fillId="0" borderId="27" xfId="0" applyFont="1" applyBorder="1" applyProtection="1"/>
    <xf numFmtId="0" fontId="41" fillId="0" borderId="18" xfId="0" applyFont="1" applyBorder="1" applyProtection="1"/>
    <xf numFmtId="0" fontId="41" fillId="0" borderId="18" xfId="0" applyFont="1" applyBorder="1" applyAlignment="1" applyProtection="1">
      <alignment horizontal="center" vertical="center"/>
    </xf>
    <xf numFmtId="0" fontId="41" fillId="0" borderId="17" xfId="0" applyFont="1" applyBorder="1" applyAlignment="1" applyProtection="1">
      <alignment horizontal="center" vertical="center"/>
    </xf>
    <xf numFmtId="0" fontId="43" fillId="22" borderId="33" xfId="0" applyFont="1" applyFill="1" applyBorder="1" applyAlignment="1" applyProtection="1">
      <alignment horizontal="center" vertical="center"/>
    </xf>
    <xf numFmtId="166" fontId="43" fillId="22" borderId="33" xfId="0" applyNumberFormat="1" applyFont="1" applyFill="1" applyBorder="1" applyAlignment="1" applyProtection="1">
      <alignment horizontal="center" vertical="center"/>
    </xf>
    <xf numFmtId="0" fontId="43" fillId="22" borderId="2" xfId="0" applyFont="1" applyFill="1" applyBorder="1" applyAlignment="1" applyProtection="1">
      <alignment horizontal="center" vertical="center"/>
    </xf>
    <xf numFmtId="166" fontId="43" fillId="22" borderId="1" xfId="0" applyNumberFormat="1" applyFont="1" applyFill="1" applyBorder="1" applyAlignment="1" applyProtection="1">
      <alignment horizontal="center" vertical="center"/>
    </xf>
    <xf numFmtId="0" fontId="0" fillId="0" borderId="2" xfId="0" applyBorder="1" applyAlignment="1">
      <alignment horizontal="center" vertical="center" wrapText="1"/>
    </xf>
    <xf numFmtId="166" fontId="43" fillId="22" borderId="2" xfId="0" applyNumberFormat="1" applyFont="1" applyFill="1" applyBorder="1" applyAlignment="1" applyProtection="1">
      <alignment horizontal="center"/>
    </xf>
    <xf numFmtId="0" fontId="43" fillId="22" borderId="1" xfId="0" applyFont="1" applyFill="1" applyBorder="1" applyAlignment="1" applyProtection="1">
      <alignment horizontal="center" vertical="center"/>
    </xf>
    <xf numFmtId="0" fontId="0" fillId="0" borderId="5" xfId="0" applyBorder="1" applyAlignment="1">
      <alignment vertical="center" wrapText="1"/>
    </xf>
    <xf numFmtId="0" fontId="43" fillId="22" borderId="2" xfId="0" applyFont="1" applyFill="1" applyBorder="1" applyAlignment="1" applyProtection="1">
      <alignment horizontal="center"/>
    </xf>
    <xf numFmtId="166" fontId="43" fillId="22" borderId="5" xfId="0" applyNumberFormat="1" applyFont="1" applyFill="1" applyBorder="1" applyAlignment="1" applyProtection="1">
      <alignment horizontal="center" vertical="center"/>
    </xf>
    <xf numFmtId="0" fontId="43" fillId="22" borderId="5" xfId="0" applyFont="1" applyFill="1" applyBorder="1" applyAlignment="1" applyProtection="1">
      <alignment horizontal="center" vertical="center"/>
    </xf>
    <xf numFmtId="0" fontId="16" fillId="0" borderId="29" xfId="0" applyFont="1" applyBorder="1" applyAlignment="1" applyProtection="1">
      <alignment horizontal="center" vertical="center"/>
    </xf>
    <xf numFmtId="0" fontId="43" fillId="0" borderId="29" xfId="0" applyFont="1" applyFill="1" applyBorder="1" applyAlignment="1" applyProtection="1">
      <alignment horizontal="center" vertical="center"/>
    </xf>
    <xf numFmtId="0" fontId="41" fillId="0" borderId="29" xfId="0" applyFont="1" applyFill="1" applyBorder="1" applyAlignment="1" applyProtection="1">
      <alignment horizontal="center" vertical="center"/>
    </xf>
    <xf numFmtId="3" fontId="43" fillId="0" borderId="29" xfId="0" applyNumberFormat="1" applyFont="1" applyFill="1" applyBorder="1" applyAlignment="1" applyProtection="1">
      <alignment horizontal="center" vertical="center" wrapText="1"/>
    </xf>
    <xf numFmtId="166" fontId="43" fillId="0" borderId="29" xfId="0" applyNumberFormat="1" applyFont="1" applyFill="1" applyBorder="1" applyAlignment="1" applyProtection="1">
      <alignment horizontal="center" vertical="center"/>
    </xf>
    <xf numFmtId="164" fontId="43" fillId="0" borderId="29" xfId="0" applyNumberFormat="1" applyFont="1" applyFill="1" applyBorder="1" applyAlignment="1" applyProtection="1">
      <alignment horizontal="center" vertical="center"/>
    </xf>
    <xf numFmtId="0" fontId="41" fillId="0" borderId="0" xfId="0" applyFont="1" applyBorder="1" applyProtection="1"/>
    <xf numFmtId="0" fontId="0" fillId="0" borderId="33" xfId="0" applyBorder="1" applyAlignment="1">
      <alignment horizontal="center" vertical="center" wrapText="1"/>
    </xf>
    <xf numFmtId="182"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0" fontId="0" fillId="0" borderId="1" xfId="0" applyBorder="1" applyAlignment="1">
      <alignment horizontal="center" vertical="center" wrapText="1"/>
    </xf>
    <xf numFmtId="182" fontId="43" fillId="22" borderId="2" xfId="0" applyNumberFormat="1" applyFont="1" applyFill="1" applyBorder="1" applyAlignment="1" applyProtection="1">
      <alignment horizontal="center" vertical="center" wrapText="1"/>
    </xf>
    <xf numFmtId="166" fontId="43" fillId="22" borderId="2" xfId="0" applyNumberFormat="1" applyFont="1" applyFill="1" applyBorder="1" applyAlignment="1" applyProtection="1">
      <alignment horizontal="center" vertical="center"/>
    </xf>
    <xf numFmtId="182" fontId="43" fillId="22" borderId="5" xfId="0" applyNumberFormat="1" applyFont="1" applyFill="1" applyBorder="1" applyAlignment="1" applyProtection="1">
      <alignment horizontal="center" vertical="center" wrapText="1"/>
    </xf>
    <xf numFmtId="0" fontId="16" fillId="0" borderId="22" xfId="0" applyFont="1" applyBorder="1" applyAlignment="1" applyProtection="1">
      <alignment horizontal="center" vertical="center"/>
    </xf>
    <xf numFmtId="0" fontId="16" fillId="0" borderId="0" xfId="0" applyFont="1" applyBorder="1" applyAlignment="1" applyProtection="1">
      <alignment horizontal="center" vertical="center"/>
    </xf>
    <xf numFmtId="0" fontId="43" fillId="0" borderId="0"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3" fontId="43" fillId="0" borderId="0" xfId="0" applyNumberFormat="1" applyFont="1" applyFill="1" applyBorder="1" applyAlignment="1" applyProtection="1">
      <alignment horizontal="center" vertical="center" wrapText="1"/>
    </xf>
    <xf numFmtId="164" fontId="43" fillId="0" borderId="0" xfId="0" applyNumberFormat="1" applyFont="1" applyFill="1" applyBorder="1" applyAlignment="1" applyProtection="1">
      <alignment horizontal="center" vertical="center"/>
    </xf>
    <xf numFmtId="14" fontId="43" fillId="0" borderId="0" xfId="0" applyNumberFormat="1" applyFont="1" applyFill="1" applyBorder="1" applyAlignment="1" applyProtection="1">
      <alignment horizontal="center" vertical="center" wrapText="1"/>
    </xf>
    <xf numFmtId="0" fontId="41" fillId="0" borderId="16" xfId="0" applyFont="1" applyBorder="1" applyProtection="1"/>
    <xf numFmtId="2" fontId="43" fillId="22" borderId="2" xfId="0" applyNumberFormat="1" applyFont="1" applyFill="1" applyBorder="1" applyAlignment="1" applyProtection="1">
      <alignment horizontal="center" vertical="center"/>
    </xf>
    <xf numFmtId="0" fontId="41" fillId="0" borderId="22" xfId="0" applyFont="1" applyBorder="1" applyProtection="1"/>
    <xf numFmtId="165" fontId="3" fillId="8" borderId="2" xfId="0" applyNumberFormat="1" applyFont="1" applyFill="1" applyBorder="1" applyAlignment="1" applyProtection="1">
      <alignment horizontal="center" vertical="center"/>
    </xf>
    <xf numFmtId="165" fontId="3" fillId="6" borderId="2" xfId="0" applyNumberFormat="1" applyFont="1" applyFill="1" applyBorder="1" applyAlignment="1" applyProtection="1">
      <alignment horizontal="center" vertical="center"/>
    </xf>
    <xf numFmtId="0" fontId="14" fillId="3" borderId="26" xfId="0" applyFont="1" applyFill="1" applyBorder="1" applyAlignment="1" applyProtection="1">
      <alignment vertical="center" wrapText="1"/>
    </xf>
    <xf numFmtId="0" fontId="14" fillId="3" borderId="25" xfId="0" applyFont="1" applyFill="1" applyBorder="1" applyAlignment="1" applyProtection="1">
      <alignment vertical="center" wrapText="1"/>
    </xf>
    <xf numFmtId="1" fontId="3" fillId="6" borderId="3" xfId="0" applyNumberFormat="1" applyFont="1" applyFill="1" applyBorder="1" applyAlignment="1" applyProtection="1">
      <alignment horizontal="center" vertical="center"/>
    </xf>
    <xf numFmtId="184" fontId="27" fillId="0" borderId="2" xfId="0" applyNumberFormat="1" applyFont="1" applyFill="1" applyBorder="1" applyAlignment="1">
      <alignment horizontal="center" vertical="center"/>
    </xf>
    <xf numFmtId="2" fontId="27" fillId="20" borderId="10" xfId="0" applyNumberFormat="1" applyFont="1" applyFill="1" applyBorder="1" applyAlignment="1">
      <alignment horizontal="center" vertical="center"/>
    </xf>
    <xf numFmtId="183" fontId="27" fillId="0" borderId="2" xfId="0" applyNumberFormat="1" applyFont="1" applyFill="1" applyBorder="1" applyAlignment="1">
      <alignment horizontal="center" vertical="center"/>
    </xf>
    <xf numFmtId="185" fontId="27" fillId="0" borderId="2" xfId="0" applyNumberFormat="1" applyFont="1" applyFill="1" applyBorder="1" applyAlignment="1">
      <alignment horizontal="center" vertical="center"/>
    </xf>
    <xf numFmtId="0" fontId="23" fillId="6" borderId="63" xfId="0" applyFont="1" applyFill="1" applyBorder="1" applyAlignment="1" applyProtection="1">
      <alignment horizontal="center" vertical="center" wrapText="1"/>
    </xf>
    <xf numFmtId="0" fontId="23" fillId="6" borderId="61" xfId="0" applyFont="1" applyFill="1" applyBorder="1" applyAlignment="1" applyProtection="1">
      <alignment vertical="center" wrapText="1"/>
    </xf>
    <xf numFmtId="0" fontId="41" fillId="0" borderId="30" xfId="0" applyFont="1" applyBorder="1" applyProtection="1"/>
    <xf numFmtId="0" fontId="41" fillId="0" borderId="30" xfId="0" applyFont="1" applyBorder="1" applyAlignment="1" applyProtection="1">
      <alignment horizontal="center" vertical="center"/>
    </xf>
    <xf numFmtId="0" fontId="16" fillId="0" borderId="56" xfId="0" applyFont="1" applyBorder="1" applyAlignment="1" applyProtection="1">
      <alignment horizontal="center" vertical="center"/>
    </xf>
    <xf numFmtId="0" fontId="41" fillId="0" borderId="0" xfId="0" applyFont="1" applyBorder="1" applyAlignment="1" applyProtection="1">
      <alignment horizontal="center" vertical="center"/>
    </xf>
    <xf numFmtId="0" fontId="43" fillId="0" borderId="30" xfId="0" applyFont="1" applyFill="1" applyBorder="1" applyAlignment="1" applyProtection="1">
      <alignment vertical="center"/>
    </xf>
    <xf numFmtId="0" fontId="43" fillId="0" borderId="30" xfId="0" applyFont="1" applyBorder="1" applyProtection="1"/>
    <xf numFmtId="0" fontId="35" fillId="0" borderId="56" xfId="0" applyFont="1" applyBorder="1" applyAlignment="1">
      <alignment horizontal="center" vertical="center"/>
    </xf>
    <xf numFmtId="0" fontId="35" fillId="0" borderId="29" xfId="0" applyFont="1" applyBorder="1" applyAlignment="1">
      <alignment horizontal="center" vertical="center"/>
    </xf>
    <xf numFmtId="0" fontId="35" fillId="0" borderId="24" xfId="0" applyFont="1" applyBorder="1" applyAlignment="1">
      <alignment horizontal="center" vertical="center"/>
    </xf>
    <xf numFmtId="185" fontId="27" fillId="0" borderId="5" xfId="0" applyNumberFormat="1" applyFont="1" applyFill="1" applyBorder="1" applyAlignment="1">
      <alignment horizontal="center" vertical="center"/>
    </xf>
    <xf numFmtId="0" fontId="35" fillId="0" borderId="11" xfId="0" applyFont="1" applyBorder="1" applyAlignment="1">
      <alignment horizontal="center" vertical="center" wrapText="1"/>
    </xf>
    <xf numFmtId="0" fontId="35" fillId="0" borderId="33" xfId="0" applyFont="1" applyBorder="1" applyAlignment="1">
      <alignment horizontal="center" vertical="center"/>
    </xf>
    <xf numFmtId="164" fontId="35" fillId="0" borderId="33" xfId="0" applyNumberFormat="1" applyFont="1" applyBorder="1" applyAlignment="1">
      <alignment horizontal="center" vertical="center"/>
    </xf>
    <xf numFmtId="0" fontId="35" fillId="0" borderId="34" xfId="0" applyFont="1" applyBorder="1" applyAlignment="1">
      <alignment horizontal="center" vertical="center"/>
    </xf>
    <xf numFmtId="165" fontId="35" fillId="0" borderId="33" xfId="0" applyNumberFormat="1" applyFont="1" applyBorder="1" applyAlignment="1">
      <alignment horizontal="center" vertical="center"/>
    </xf>
    <xf numFmtId="166" fontId="35" fillId="20" borderId="5" xfId="0" applyNumberFormat="1" applyFont="1" applyFill="1" applyBorder="1" applyAlignment="1">
      <alignment horizontal="center" vertical="center"/>
    </xf>
    <xf numFmtId="0" fontId="35" fillId="24" borderId="11" xfId="0" applyFont="1" applyFill="1" applyBorder="1" applyAlignment="1">
      <alignment horizontal="center" vertical="center" wrapText="1"/>
    </xf>
    <xf numFmtId="0" fontId="35" fillId="24" borderId="33" xfId="0" applyFont="1" applyFill="1" applyBorder="1" applyAlignment="1">
      <alignment horizontal="center" vertical="center"/>
    </xf>
    <xf numFmtId="164" fontId="35" fillId="24" borderId="33" xfId="0" applyNumberFormat="1" applyFont="1" applyFill="1" applyBorder="1" applyAlignment="1">
      <alignment horizontal="center" vertical="center"/>
    </xf>
    <xf numFmtId="170" fontId="35" fillId="24" borderId="33" xfId="0" applyNumberFormat="1" applyFont="1" applyFill="1" applyBorder="1" applyAlignment="1">
      <alignment horizontal="center" vertical="center"/>
    </xf>
    <xf numFmtId="0" fontId="35" fillId="24" borderId="34" xfId="0" applyFont="1" applyFill="1" applyBorder="1" applyAlignment="1">
      <alignment horizontal="center" vertical="center"/>
    </xf>
    <xf numFmtId="0" fontId="35" fillId="24" borderId="12" xfId="0" applyFont="1" applyFill="1" applyBorder="1" applyAlignment="1">
      <alignment horizontal="center" vertical="center" wrapText="1"/>
    </xf>
    <xf numFmtId="0" fontId="35" fillId="24" borderId="5" xfId="0" applyFont="1" applyFill="1" applyBorder="1" applyAlignment="1">
      <alignment horizontal="center" vertical="center"/>
    </xf>
    <xf numFmtId="164" fontId="35" fillId="24" borderId="5" xfId="0" applyNumberFormat="1" applyFont="1" applyFill="1" applyBorder="1" applyAlignment="1">
      <alignment horizontal="center" vertical="center"/>
    </xf>
    <xf numFmtId="170" fontId="35" fillId="24" borderId="5" xfId="0" applyNumberFormat="1" applyFont="1" applyFill="1" applyBorder="1" applyAlignment="1">
      <alignment horizontal="center" vertical="center"/>
    </xf>
    <xf numFmtId="0" fontId="35" fillId="24" borderId="6" xfId="0" applyFont="1" applyFill="1" applyBorder="1" applyAlignment="1">
      <alignment horizontal="center" vertical="center"/>
    </xf>
    <xf numFmtId="0" fontId="4" fillId="0" borderId="59" xfId="0" applyFont="1" applyFill="1" applyBorder="1" applyAlignment="1">
      <alignment horizontal="center" vertical="center"/>
    </xf>
    <xf numFmtId="0" fontId="35" fillId="0" borderId="59" xfId="0" applyFont="1" applyBorder="1" applyAlignment="1">
      <alignment horizontal="center" vertical="center"/>
    </xf>
    <xf numFmtId="0" fontId="35" fillId="0" borderId="19" xfId="0" applyFont="1" applyBorder="1" applyAlignment="1">
      <alignment horizontal="center" vertical="center"/>
    </xf>
    <xf numFmtId="0" fontId="35" fillId="0" borderId="58" xfId="0" applyFont="1" applyBorder="1" applyAlignment="1">
      <alignment horizontal="center" vertical="center"/>
    </xf>
    <xf numFmtId="0" fontId="41" fillId="0" borderId="55" xfId="0" applyFont="1" applyBorder="1" applyAlignment="1" applyProtection="1">
      <alignment horizontal="center" vertical="center" wrapText="1"/>
    </xf>
    <xf numFmtId="0" fontId="41" fillId="0" borderId="20" xfId="0" applyFont="1" applyBorder="1" applyAlignment="1" applyProtection="1">
      <alignment horizontal="center" vertical="center" wrapText="1"/>
    </xf>
    <xf numFmtId="0" fontId="0" fillId="0" borderId="38" xfId="0" applyBorder="1" applyAlignment="1">
      <alignment horizontal="center" vertical="center" wrapText="1"/>
    </xf>
    <xf numFmtId="3" fontId="43" fillId="23" borderId="40" xfId="0" applyNumberFormat="1" applyFont="1" applyFill="1" applyBorder="1" applyAlignment="1" applyProtection="1">
      <alignment horizontal="center" vertical="center" wrapText="1"/>
    </xf>
    <xf numFmtId="0" fontId="41" fillId="0" borderId="41" xfId="0" applyFont="1" applyBorder="1" applyAlignment="1" applyProtection="1">
      <alignment horizontal="center" vertical="center" wrapText="1"/>
    </xf>
    <xf numFmtId="166" fontId="41" fillId="0" borderId="20" xfId="0" applyNumberFormat="1"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19" xfId="0" applyFont="1" applyBorder="1" applyAlignment="1">
      <alignment horizontal="center" vertical="center"/>
    </xf>
    <xf numFmtId="0" fontId="4" fillId="0" borderId="58" xfId="0" applyFont="1" applyBorder="1" applyAlignment="1">
      <alignment horizontal="center" vertical="center"/>
    </xf>
    <xf numFmtId="164" fontId="43" fillId="0" borderId="1" xfId="0" applyNumberFormat="1" applyFont="1" applyFill="1" applyBorder="1" applyAlignment="1">
      <alignment horizontal="center" vertical="center" wrapText="1"/>
    </xf>
    <xf numFmtId="166" fontId="3" fillId="8" borderId="12" xfId="0" applyNumberFormat="1" applyFont="1" applyFill="1" applyBorder="1" applyAlignment="1" applyProtection="1">
      <alignment horizontal="center" vertical="center" wrapText="1"/>
    </xf>
    <xf numFmtId="166" fontId="3" fillId="8" borderId="5" xfId="0" applyNumberFormat="1" applyFont="1" applyFill="1" applyBorder="1" applyAlignment="1" applyProtection="1">
      <alignment horizontal="center" vertical="center" wrapText="1"/>
    </xf>
    <xf numFmtId="166" fontId="3" fillId="8" borderId="6" xfId="0" applyNumberFormat="1" applyFont="1" applyFill="1" applyBorder="1" applyAlignment="1" applyProtection="1">
      <alignment horizontal="center" vertical="center" wrapText="1"/>
    </xf>
    <xf numFmtId="1" fontId="3" fillId="8" borderId="12" xfId="0" applyNumberFormat="1" applyFont="1" applyFill="1" applyBorder="1" applyAlignment="1" applyProtection="1">
      <alignment horizontal="center" vertical="center"/>
    </xf>
    <xf numFmtId="165" fontId="3" fillId="8" borderId="5" xfId="0" applyNumberFormat="1" applyFont="1" applyFill="1" applyBorder="1" applyAlignment="1" applyProtection="1">
      <alignment horizontal="center" vertical="center"/>
    </xf>
    <xf numFmtId="167" fontId="3" fillId="8" borderId="5" xfId="0" applyNumberFormat="1" applyFont="1" applyFill="1" applyBorder="1" applyAlignment="1" applyProtection="1">
      <alignment horizontal="center" vertical="center"/>
    </xf>
    <xf numFmtId="166" fontId="3" fillId="8" borderId="11" xfId="0" applyNumberFormat="1" applyFont="1" applyFill="1" applyBorder="1" applyAlignment="1" applyProtection="1">
      <alignment horizontal="center" vertical="center" wrapText="1"/>
    </xf>
    <xf numFmtId="166" fontId="3" fillId="8" borderId="33" xfId="0" applyNumberFormat="1" applyFont="1" applyFill="1" applyBorder="1" applyAlignment="1" applyProtection="1">
      <alignment horizontal="center" vertical="center" wrapText="1"/>
    </xf>
    <xf numFmtId="166" fontId="3" fillId="8" borderId="34" xfId="0" applyNumberFormat="1" applyFont="1" applyFill="1" applyBorder="1" applyAlignment="1" applyProtection="1">
      <alignment horizontal="center" vertical="center" wrapText="1"/>
    </xf>
    <xf numFmtId="3" fontId="4" fillId="0" borderId="1" xfId="0" applyNumberFormat="1" applyFont="1" applyFill="1" applyBorder="1" applyAlignment="1">
      <alignment horizontal="center" vertical="center"/>
    </xf>
    <xf numFmtId="0" fontId="35" fillId="0" borderId="10" xfId="0" applyFont="1" applyFill="1" applyBorder="1" applyAlignment="1">
      <alignment horizontal="center" vertical="center"/>
    </xf>
    <xf numFmtId="0" fontId="23" fillId="6" borderId="2" xfId="0" applyFont="1" applyFill="1" applyBorder="1" applyAlignment="1" applyProtection="1">
      <alignment horizontal="center" vertical="center"/>
    </xf>
    <xf numFmtId="171" fontId="27" fillId="0" borderId="34" xfId="0" applyNumberFormat="1" applyFont="1" applyFill="1" applyBorder="1" applyAlignment="1">
      <alignment horizontal="center" vertical="center"/>
    </xf>
    <xf numFmtId="1" fontId="4" fillId="0" borderId="2" xfId="0" applyNumberFormat="1" applyFont="1" applyBorder="1" applyAlignment="1">
      <alignment horizontal="center" vertical="center"/>
    </xf>
    <xf numFmtId="0" fontId="23" fillId="6" borderId="28" xfId="0" applyFont="1" applyFill="1" applyBorder="1" applyAlignment="1" applyProtection="1">
      <alignment horizontal="center" vertical="center" wrapText="1"/>
    </xf>
    <xf numFmtId="0" fontId="46" fillId="6" borderId="71" xfId="0" applyFont="1" applyFill="1" applyBorder="1" applyAlignment="1" applyProtection="1">
      <alignment horizontal="center" vertical="center" wrapText="1"/>
    </xf>
    <xf numFmtId="0" fontId="7" fillId="6" borderId="50" xfId="0" applyFont="1" applyFill="1" applyBorder="1" applyAlignment="1" applyProtection="1">
      <alignment horizontal="left" vertical="center" wrapText="1"/>
    </xf>
    <xf numFmtId="0" fontId="7" fillId="6" borderId="7" xfId="0" applyFont="1" applyFill="1" applyBorder="1" applyAlignment="1" applyProtection="1">
      <alignment horizontal="left" vertical="center" wrapText="1"/>
    </xf>
    <xf numFmtId="0" fontId="32" fillId="9" borderId="8" xfId="0" applyFont="1" applyFill="1" applyBorder="1" applyAlignment="1" applyProtection="1">
      <alignment horizontal="center" vertical="center" wrapText="1"/>
    </xf>
    <xf numFmtId="0" fontId="7" fillId="6" borderId="8" xfId="0" applyFont="1" applyFill="1" applyBorder="1" applyAlignment="1" applyProtection="1">
      <alignment horizontal="left" vertical="center" wrapText="1"/>
    </xf>
    <xf numFmtId="1" fontId="32" fillId="9" borderId="8" xfId="0" applyNumberFormat="1" applyFont="1" applyFill="1" applyBorder="1" applyAlignment="1" applyProtection="1">
      <alignment horizontal="center" vertical="center" wrapText="1"/>
    </xf>
    <xf numFmtId="0" fontId="32" fillId="6" borderId="8" xfId="0" applyFont="1" applyFill="1" applyBorder="1" applyAlignment="1" applyProtection="1">
      <alignment horizontal="left" vertical="center" wrapText="1"/>
    </xf>
    <xf numFmtId="0" fontId="32" fillId="9" borderId="50" xfId="0" applyFont="1" applyFill="1" applyBorder="1" applyAlignment="1" applyProtection="1">
      <alignment horizontal="center" vertical="center" wrapText="1"/>
    </xf>
    <xf numFmtId="0" fontId="35" fillId="0" borderId="0" xfId="0" applyFont="1" applyProtection="1"/>
    <xf numFmtId="0" fontId="35" fillId="0" borderId="22" xfId="0" applyFont="1" applyBorder="1" applyProtection="1"/>
    <xf numFmtId="0" fontId="34" fillId="0" borderId="0" xfId="0" applyFont="1" applyBorder="1" applyAlignment="1" applyProtection="1">
      <alignment vertical="center" textRotation="90"/>
    </xf>
    <xf numFmtId="0" fontId="4" fillId="0" borderId="0" xfId="0" applyFont="1" applyBorder="1" applyAlignment="1" applyProtection="1">
      <alignment horizontal="center"/>
    </xf>
    <xf numFmtId="0" fontId="35" fillId="0" borderId="0" xfId="0" applyFont="1" applyBorder="1" applyProtection="1"/>
    <xf numFmtId="0" fontId="35" fillId="0" borderId="27" xfId="0" applyFont="1" applyBorder="1" applyProtection="1"/>
    <xf numFmtId="0" fontId="35" fillId="0" borderId="30" xfId="0" applyFont="1" applyBorder="1" applyProtection="1"/>
    <xf numFmtId="0" fontId="35" fillId="0" borderId="30" xfId="0" applyFont="1" applyBorder="1" applyAlignment="1" applyProtection="1">
      <alignment horizontal="center" vertical="center"/>
    </xf>
    <xf numFmtId="0" fontId="35" fillId="0" borderId="41" xfId="0" applyFont="1" applyBorder="1" applyAlignment="1" applyProtection="1">
      <alignment horizontal="center" vertical="center" wrapText="1"/>
    </xf>
    <xf numFmtId="0" fontId="35" fillId="0" borderId="0" xfId="0" applyFont="1" applyBorder="1" applyAlignment="1" applyProtection="1">
      <alignment horizontal="center" vertical="center"/>
    </xf>
    <xf numFmtId="0" fontId="34" fillId="0" borderId="22" xfId="0" applyFont="1" applyBorder="1" applyAlignment="1" applyProtection="1">
      <alignment horizontal="center" vertical="center"/>
    </xf>
    <xf numFmtId="0" fontId="34"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wrapText="1"/>
    </xf>
    <xf numFmtId="164" fontId="4" fillId="0" borderId="0" xfId="0" applyNumberFormat="1" applyFont="1" applyFill="1" applyBorder="1" applyAlignment="1" applyProtection="1">
      <alignment horizontal="center" vertical="center"/>
    </xf>
    <xf numFmtId="14" fontId="4" fillId="0" borderId="0" xfId="0" applyNumberFormat="1" applyFont="1" applyFill="1" applyBorder="1" applyAlignment="1" applyProtection="1">
      <alignment horizontal="center" vertical="center" wrapText="1"/>
    </xf>
    <xf numFmtId="0" fontId="35" fillId="0" borderId="26" xfId="0" applyFont="1" applyBorder="1" applyProtection="1"/>
    <xf numFmtId="0" fontId="35" fillId="0" borderId="2" xfId="0" applyFont="1" applyFill="1" applyBorder="1" applyAlignment="1">
      <alignment horizontal="center" vertical="center" wrapText="1"/>
    </xf>
    <xf numFmtId="172" fontId="35" fillId="0" borderId="3" xfId="0" applyNumberFormat="1" applyFont="1" applyFill="1" applyBorder="1" applyAlignment="1">
      <alignment horizontal="center" vertical="center"/>
    </xf>
    <xf numFmtId="184" fontId="35" fillId="0" borderId="2" xfId="0" applyNumberFormat="1" applyFont="1" applyFill="1" applyBorder="1" applyAlignment="1">
      <alignment horizontal="center" vertical="center"/>
    </xf>
    <xf numFmtId="166" fontId="35" fillId="0" borderId="10" xfId="0" applyNumberFormat="1" applyFont="1" applyFill="1" applyBorder="1" applyAlignment="1">
      <alignment horizontal="center" vertical="center"/>
    </xf>
    <xf numFmtId="171" fontId="35" fillId="0" borderId="3" xfId="0" applyNumberFormat="1" applyFont="1" applyBorder="1" applyAlignment="1">
      <alignment horizontal="center" vertical="center"/>
    </xf>
    <xf numFmtId="183" fontId="35" fillId="0" borderId="2" xfId="0" applyNumberFormat="1" applyFont="1" applyFill="1" applyBorder="1" applyAlignment="1">
      <alignment horizontal="center" vertical="center"/>
    </xf>
    <xf numFmtId="185" fontId="35" fillId="0" borderId="2" xfId="0" applyNumberFormat="1" applyFont="1" applyFill="1" applyBorder="1" applyAlignment="1">
      <alignment horizontal="center" vertical="center"/>
    </xf>
    <xf numFmtId="171" fontId="35" fillId="0" borderId="12" xfId="0" applyNumberFormat="1" applyFont="1" applyBorder="1" applyAlignment="1">
      <alignment horizontal="center" vertical="center"/>
    </xf>
    <xf numFmtId="185" fontId="35" fillId="0" borderId="5" xfId="0" applyNumberFormat="1" applyFont="1" applyFill="1" applyBorder="1" applyAlignment="1">
      <alignment horizontal="center" vertical="center"/>
    </xf>
    <xf numFmtId="0" fontId="35" fillId="0" borderId="3" xfId="0" applyFont="1" applyFill="1" applyBorder="1" applyAlignment="1">
      <alignment horizontal="center" vertical="center"/>
    </xf>
    <xf numFmtId="0" fontId="35" fillId="0" borderId="12" xfId="0" applyFont="1" applyFill="1" applyBorder="1" applyAlignment="1">
      <alignment horizontal="center" vertical="center"/>
    </xf>
    <xf numFmtId="0" fontId="47" fillId="0" borderId="38" xfId="0" applyFont="1" applyBorder="1" applyAlignment="1">
      <alignment horizontal="center" vertical="center" wrapText="1"/>
    </xf>
    <xf numFmtId="0" fontId="47" fillId="0" borderId="5" xfId="0" applyFont="1" applyBorder="1" applyAlignment="1">
      <alignment vertical="center" wrapText="1"/>
    </xf>
    <xf numFmtId="0" fontId="47" fillId="0" borderId="33" xfId="0" applyFont="1" applyBorder="1" applyAlignment="1">
      <alignment horizontal="center" vertical="center" wrapText="1"/>
    </xf>
    <xf numFmtId="0" fontId="35" fillId="0" borderId="29" xfId="0" applyFont="1" applyBorder="1" applyProtection="1"/>
    <xf numFmtId="0" fontId="35" fillId="0" borderId="29" xfId="0" applyFont="1" applyBorder="1" applyAlignment="1" applyProtection="1">
      <alignment horizontal="center" vertical="center"/>
    </xf>
    <xf numFmtId="0" fontId="35" fillId="0" borderId="24" xfId="0" applyFont="1" applyBorder="1" applyAlignment="1" applyProtection="1">
      <alignment horizontal="center" vertical="center"/>
    </xf>
    <xf numFmtId="0" fontId="35" fillId="0" borderId="56" xfId="0" applyFont="1" applyBorder="1" applyProtection="1"/>
    <xf numFmtId="0" fontId="36" fillId="0" borderId="55" xfId="0" applyFont="1" applyBorder="1" applyAlignment="1" applyProtection="1">
      <alignment horizontal="center" vertical="center" wrapText="1"/>
    </xf>
    <xf numFmtId="0" fontId="48" fillId="0" borderId="1" xfId="0" applyFont="1" applyBorder="1" applyAlignment="1">
      <alignment horizontal="center" vertical="center" wrapText="1"/>
    </xf>
    <xf numFmtId="0" fontId="36" fillId="0" borderId="41" xfId="0" applyFont="1" applyBorder="1" applyAlignment="1" applyProtection="1">
      <alignment horizontal="center" vertical="center" wrapText="1"/>
    </xf>
    <xf numFmtId="0" fontId="48" fillId="0" borderId="33" xfId="0" applyFont="1" applyBorder="1" applyAlignment="1">
      <alignment horizontal="center" vertical="center" wrapText="1"/>
    </xf>
    <xf numFmtId="0" fontId="35" fillId="0" borderId="0" xfId="0" applyFont="1" applyBorder="1" applyAlignment="1" applyProtection="1"/>
    <xf numFmtId="3" fontId="4" fillId="23" borderId="64" xfId="0" applyNumberFormat="1" applyFont="1" applyFill="1" applyBorder="1" applyAlignment="1" applyProtection="1">
      <alignment horizontal="center" vertical="center" wrapText="1"/>
    </xf>
    <xf numFmtId="3" fontId="4" fillId="23" borderId="70" xfId="0" applyNumberFormat="1" applyFont="1" applyFill="1" applyBorder="1" applyAlignment="1" applyProtection="1">
      <alignment horizontal="center" vertical="center" wrapText="1"/>
    </xf>
    <xf numFmtId="168" fontId="45" fillId="8" borderId="13" xfId="0" applyNumberFormat="1" applyFont="1" applyFill="1" applyBorder="1" applyAlignment="1" applyProtection="1">
      <alignment horizontal="center" vertical="center"/>
    </xf>
    <xf numFmtId="3" fontId="4" fillId="23" borderId="39" xfId="0" applyNumberFormat="1" applyFont="1" applyFill="1" applyBorder="1" applyAlignment="1" applyProtection="1">
      <alignment vertical="center" wrapText="1"/>
    </xf>
    <xf numFmtId="3" fontId="4" fillId="23" borderId="70" xfId="0" applyNumberFormat="1" applyFont="1" applyFill="1" applyBorder="1" applyAlignment="1" applyProtection="1">
      <alignment vertical="center" wrapText="1"/>
    </xf>
    <xf numFmtId="0" fontId="35" fillId="0" borderId="22" xfId="0" applyFont="1" applyBorder="1" applyAlignment="1" applyProtection="1">
      <alignment horizont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11" xfId="0" applyNumberFormat="1" applyFont="1" applyFill="1" applyBorder="1" applyAlignment="1">
      <alignment horizontal="center" vertical="center"/>
    </xf>
    <xf numFmtId="164" fontId="4" fillId="0" borderId="50" xfId="0" applyNumberFormat="1" applyFont="1" applyFill="1" applyBorder="1" applyAlignment="1">
      <alignment horizontal="center" vertical="center"/>
    </xf>
    <xf numFmtId="0" fontId="4" fillId="0" borderId="50" xfId="0" applyFont="1" applyFill="1" applyBorder="1" applyAlignment="1">
      <alignment horizontal="center" vertical="center" wrapText="1"/>
    </xf>
    <xf numFmtId="3" fontId="4" fillId="0" borderId="50" xfId="0" applyNumberFormat="1" applyFont="1" applyFill="1" applyBorder="1" applyAlignment="1">
      <alignment horizontal="center" vertical="center"/>
    </xf>
    <xf numFmtId="0" fontId="4" fillId="0" borderId="57" xfId="0" applyFont="1" applyFill="1" applyBorder="1" applyAlignment="1">
      <alignment horizontal="center" vertical="center"/>
    </xf>
    <xf numFmtId="0" fontId="4" fillId="0" borderId="22" xfId="0" applyFont="1" applyBorder="1" applyAlignment="1">
      <alignment horizontal="center" vertical="center"/>
    </xf>
    <xf numFmtId="0" fontId="4" fillId="0" borderId="30" xfId="0" applyFont="1" applyBorder="1" applyAlignment="1">
      <alignment horizontal="center" vertical="center"/>
    </xf>
    <xf numFmtId="0" fontId="4" fillId="0" borderId="5" xfId="0" applyFont="1" applyFill="1" applyBorder="1" applyAlignment="1" applyProtection="1">
      <alignment horizontal="center" vertical="center" wrapText="1"/>
      <protection locked="0"/>
    </xf>
    <xf numFmtId="1" fontId="4" fillId="0" borderId="5" xfId="0" applyNumberFormat="1" applyFont="1" applyFill="1" applyBorder="1" applyAlignment="1" applyProtection="1">
      <alignment horizontal="center" vertical="center" wrapText="1"/>
      <protection locked="0"/>
    </xf>
    <xf numFmtId="0" fontId="35" fillId="0" borderId="11" xfId="0" applyFont="1" applyFill="1" applyBorder="1" applyAlignment="1">
      <alignment horizontal="center" vertical="center"/>
    </xf>
    <xf numFmtId="0" fontId="35" fillId="0" borderId="0" xfId="0" applyFont="1" applyAlignment="1">
      <alignment horizontal="center" vertical="center" wrapText="1"/>
    </xf>
    <xf numFmtId="0" fontId="35" fillId="0" borderId="34" xfId="0" applyFont="1" applyBorder="1" applyAlignment="1">
      <alignment horizontal="center" vertical="center" wrapText="1"/>
    </xf>
    <xf numFmtId="0" fontId="35" fillId="0" borderId="10" xfId="0" applyFont="1" applyBorder="1" applyAlignment="1">
      <alignment horizontal="center" vertical="center" wrapText="1"/>
    </xf>
    <xf numFmtId="0" fontId="4" fillId="0" borderId="56" xfId="0" applyFont="1" applyFill="1" applyBorder="1" applyAlignment="1">
      <alignment vertical="center"/>
    </xf>
    <xf numFmtId="0" fontId="4" fillId="0" borderId="29" xfId="0" applyFont="1" applyFill="1" applyBorder="1" applyAlignment="1">
      <alignment vertical="center"/>
    </xf>
    <xf numFmtId="164" fontId="50" fillId="3" borderId="1" xfId="0" applyNumberFormat="1" applyFont="1" applyFill="1" applyBorder="1" applyAlignment="1">
      <alignment horizontal="center" vertical="center" wrapText="1"/>
    </xf>
    <xf numFmtId="0" fontId="4" fillId="11" borderId="33" xfId="0" applyFont="1" applyFill="1" applyBorder="1" applyAlignment="1" applyProtection="1">
      <alignment horizontal="center" vertical="center"/>
    </xf>
    <xf numFmtId="166" fontId="4" fillId="11" borderId="33" xfId="0" applyNumberFormat="1" applyFont="1" applyFill="1" applyBorder="1" applyAlignment="1" applyProtection="1">
      <alignment horizontal="center" vertical="center"/>
    </xf>
    <xf numFmtId="0" fontId="4" fillId="11" borderId="2" xfId="0" applyFont="1" applyFill="1" applyBorder="1" applyAlignment="1" applyProtection="1">
      <alignment horizontal="center" vertical="center"/>
    </xf>
    <xf numFmtId="0" fontId="4" fillId="11" borderId="1" xfId="0" applyFont="1" applyFill="1" applyBorder="1" applyAlignment="1" applyProtection="1">
      <alignment horizontal="center" vertical="center"/>
    </xf>
    <xf numFmtId="166" fontId="4" fillId="11" borderId="1" xfId="0" applyNumberFormat="1" applyFont="1" applyFill="1" applyBorder="1" applyAlignment="1" applyProtection="1">
      <alignment horizontal="center" vertical="center"/>
    </xf>
    <xf numFmtId="166" fontId="4" fillId="11" borderId="2" xfId="0" applyNumberFormat="1" applyFont="1" applyFill="1" applyBorder="1" applyAlignment="1" applyProtection="1">
      <alignment horizontal="center" vertical="center"/>
    </xf>
    <xf numFmtId="166" fontId="4" fillId="11" borderId="5" xfId="0" applyNumberFormat="1" applyFont="1" applyFill="1" applyBorder="1" applyAlignment="1" applyProtection="1">
      <alignment horizontal="center" vertical="center"/>
    </xf>
    <xf numFmtId="0" fontId="4" fillId="11" borderId="5" xfId="0" applyFont="1" applyFill="1" applyBorder="1" applyAlignment="1" applyProtection="1">
      <alignment horizontal="center" vertical="center"/>
    </xf>
    <xf numFmtId="0" fontId="4" fillId="11" borderId="33" xfId="0" applyFont="1" applyFill="1" applyBorder="1" applyAlignment="1" applyProtection="1">
      <alignment horizontal="center" vertical="center" wrapText="1"/>
    </xf>
    <xf numFmtId="0" fontId="0" fillId="11" borderId="2" xfId="0" applyFont="1" applyFill="1" applyBorder="1" applyAlignment="1">
      <alignment horizontal="center" vertical="center" wrapText="1"/>
    </xf>
    <xf numFmtId="182" fontId="4" fillId="11" borderId="2" xfId="0" applyNumberFormat="1" applyFont="1" applyFill="1" applyBorder="1" applyAlignment="1" applyProtection="1">
      <alignment horizontal="center" vertical="center" wrapText="1"/>
    </xf>
    <xf numFmtId="4" fontId="4" fillId="11" borderId="2" xfId="0" applyNumberFormat="1" applyFont="1" applyFill="1" applyBorder="1" applyAlignment="1" applyProtection="1">
      <alignment horizontal="center" vertical="center" wrapText="1"/>
    </xf>
    <xf numFmtId="186" fontId="4" fillId="11" borderId="2" xfId="0" applyNumberFormat="1" applyFont="1" applyFill="1" applyBorder="1" applyAlignment="1" applyProtection="1">
      <alignment horizontal="center" vertical="center" wrapText="1"/>
    </xf>
    <xf numFmtId="182" fontId="4" fillId="11" borderId="5" xfId="0" applyNumberFormat="1" applyFont="1" applyFill="1" applyBorder="1" applyAlignment="1" applyProtection="1">
      <alignment horizontal="center" vertical="center" wrapText="1"/>
    </xf>
    <xf numFmtId="4" fontId="4" fillId="11" borderId="5" xfId="0" applyNumberFormat="1" applyFont="1" applyFill="1" applyBorder="1" applyAlignment="1" applyProtection="1">
      <alignment horizontal="center" vertical="center" wrapText="1"/>
    </xf>
    <xf numFmtId="0" fontId="4" fillId="11" borderId="2" xfId="0" applyFont="1" applyFill="1" applyBorder="1" applyAlignment="1" applyProtection="1">
      <alignment horizontal="center" vertical="center" wrapText="1"/>
    </xf>
    <xf numFmtId="2" fontId="4" fillId="11" borderId="2" xfId="0" applyNumberFormat="1" applyFont="1" applyFill="1" applyBorder="1" applyAlignment="1" applyProtection="1">
      <alignment horizontal="center" vertical="center"/>
    </xf>
    <xf numFmtId="2" fontId="4" fillId="11" borderId="5" xfId="0" applyNumberFormat="1" applyFont="1" applyFill="1" applyBorder="1" applyAlignment="1" applyProtection="1">
      <alignment horizontal="center" vertical="center"/>
    </xf>
    <xf numFmtId="0" fontId="0" fillId="11" borderId="5" xfId="0" applyFont="1" applyFill="1" applyBorder="1" applyAlignment="1">
      <alignment horizontal="center" vertical="center" wrapText="1"/>
    </xf>
    <xf numFmtId="166" fontId="4" fillId="11" borderId="33" xfId="0" applyNumberFormat="1" applyFont="1" applyFill="1" applyBorder="1" applyAlignment="1" applyProtection="1">
      <alignment horizontal="center" vertical="center" wrapText="1"/>
    </xf>
    <xf numFmtId="166" fontId="0" fillId="11" borderId="2" xfId="0" applyNumberFormat="1" applyFont="1" applyFill="1" applyBorder="1" applyAlignment="1">
      <alignment horizontal="center" vertical="center" wrapText="1"/>
    </xf>
    <xf numFmtId="0" fontId="35" fillId="11" borderId="20" xfId="0" applyFont="1" applyFill="1" applyBorder="1" applyAlignment="1" applyProtection="1">
      <alignment horizontal="center" vertical="center" wrapText="1"/>
    </xf>
    <xf numFmtId="2" fontId="35" fillId="11" borderId="20" xfId="0" applyNumberFormat="1" applyFont="1" applyFill="1" applyBorder="1" applyAlignment="1" applyProtection="1">
      <alignment horizontal="center" vertical="center" wrapText="1"/>
    </xf>
    <xf numFmtId="182" fontId="35" fillId="11" borderId="20" xfId="0" applyNumberFormat="1" applyFont="1" applyFill="1" applyBorder="1" applyAlignment="1" applyProtection="1">
      <alignment horizontal="center" vertical="center" wrapText="1"/>
    </xf>
    <xf numFmtId="4" fontId="35" fillId="11" borderId="20" xfId="0" applyNumberFormat="1" applyFont="1" applyFill="1" applyBorder="1" applyAlignment="1" applyProtection="1">
      <alignment horizontal="center" vertical="center" wrapText="1"/>
    </xf>
    <xf numFmtId="0" fontId="47" fillId="11" borderId="2" xfId="0" applyFont="1" applyFill="1" applyBorder="1" applyAlignment="1">
      <alignment horizontal="center" vertical="center" wrapText="1"/>
    </xf>
    <xf numFmtId="166" fontId="35" fillId="11" borderId="20" xfId="0" applyNumberFormat="1" applyFont="1" applyFill="1" applyBorder="1" applyAlignment="1" applyProtection="1">
      <alignment horizontal="center" vertical="center" wrapText="1"/>
    </xf>
    <xf numFmtId="0" fontId="35" fillId="11" borderId="11" xfId="0" applyFont="1" applyFill="1" applyBorder="1" applyAlignment="1">
      <alignment horizontal="center" vertical="center" wrapText="1"/>
    </xf>
    <xf numFmtId="0" fontId="35" fillId="11" borderId="33" xfId="0" applyFont="1" applyFill="1" applyBorder="1" applyAlignment="1">
      <alignment horizontal="center" vertical="center"/>
    </xf>
    <xf numFmtId="164" fontId="35" fillId="11" borderId="33" xfId="0" applyNumberFormat="1" applyFont="1" applyFill="1" applyBorder="1" applyAlignment="1">
      <alignment horizontal="center" vertical="center"/>
    </xf>
    <xf numFmtId="165" fontId="35" fillId="11" borderId="33" xfId="0" applyNumberFormat="1" applyFont="1" applyFill="1" applyBorder="1" applyAlignment="1">
      <alignment horizontal="center" vertical="center"/>
    </xf>
    <xf numFmtId="168" fontId="35" fillId="11" borderId="33" xfId="0" applyNumberFormat="1" applyFont="1" applyFill="1" applyBorder="1" applyAlignment="1">
      <alignment horizontal="center" vertical="center"/>
    </xf>
    <xf numFmtId="0" fontId="35" fillId="11" borderId="34" xfId="0" applyFont="1" applyFill="1" applyBorder="1" applyAlignment="1">
      <alignment horizontal="center" vertical="center"/>
    </xf>
    <xf numFmtId="0" fontId="35" fillId="11" borderId="3" xfId="0" applyFont="1" applyFill="1" applyBorder="1" applyAlignment="1">
      <alignment horizontal="center" vertical="center" wrapText="1"/>
    </xf>
    <xf numFmtId="0" fontId="35" fillId="11" borderId="2" xfId="0" applyFont="1" applyFill="1" applyBorder="1" applyAlignment="1">
      <alignment horizontal="center" vertical="center"/>
    </xf>
    <xf numFmtId="164" fontId="35" fillId="11" borderId="2" xfId="0" applyNumberFormat="1" applyFont="1" applyFill="1" applyBorder="1" applyAlignment="1">
      <alignment horizontal="center" vertical="center"/>
    </xf>
    <xf numFmtId="165" fontId="35" fillId="11" borderId="2" xfId="0" applyNumberFormat="1" applyFont="1" applyFill="1" applyBorder="1" applyAlignment="1">
      <alignment horizontal="center" vertical="center"/>
    </xf>
    <xf numFmtId="168" fontId="35" fillId="11" borderId="2" xfId="0" applyNumberFormat="1" applyFont="1" applyFill="1" applyBorder="1" applyAlignment="1">
      <alignment horizontal="center" vertical="center"/>
    </xf>
    <xf numFmtId="0" fontId="35" fillId="11" borderId="10" xfId="0" applyFont="1" applyFill="1" applyBorder="1" applyAlignment="1">
      <alignment horizontal="center" vertical="center"/>
    </xf>
    <xf numFmtId="2" fontId="35" fillId="11" borderId="2" xfId="0" applyNumberFormat="1" applyFont="1" applyFill="1" applyBorder="1" applyAlignment="1">
      <alignment horizontal="center" vertical="center"/>
    </xf>
    <xf numFmtId="166" fontId="35" fillId="11" borderId="2" xfId="0" applyNumberFormat="1" applyFont="1" applyFill="1" applyBorder="1" applyAlignment="1">
      <alignment horizontal="center" vertical="center"/>
    </xf>
    <xf numFmtId="0" fontId="35" fillId="11" borderId="12" xfId="0" applyFont="1" applyFill="1" applyBorder="1" applyAlignment="1">
      <alignment horizontal="center" vertical="center" wrapText="1"/>
    </xf>
    <xf numFmtId="0" fontId="35" fillId="11" borderId="5" xfId="0" applyFont="1" applyFill="1" applyBorder="1" applyAlignment="1">
      <alignment horizontal="center" vertical="center"/>
    </xf>
    <xf numFmtId="164" fontId="35" fillId="11" borderId="5" xfId="0" applyNumberFormat="1" applyFont="1" applyFill="1" applyBorder="1" applyAlignment="1">
      <alignment horizontal="center" vertical="center"/>
    </xf>
    <xf numFmtId="166" fontId="35" fillId="11" borderId="5" xfId="0" applyNumberFormat="1" applyFont="1" applyFill="1" applyBorder="1" applyAlignment="1">
      <alignment horizontal="center" vertical="center"/>
    </xf>
    <xf numFmtId="168" fontId="35" fillId="11" borderId="5" xfId="0" applyNumberFormat="1" applyFont="1" applyFill="1" applyBorder="1" applyAlignment="1">
      <alignment horizontal="center" vertical="center"/>
    </xf>
    <xf numFmtId="0" fontId="35" fillId="11" borderId="6" xfId="0" applyFont="1" applyFill="1" applyBorder="1" applyAlignment="1">
      <alignment horizontal="center" vertical="center"/>
    </xf>
    <xf numFmtId="164" fontId="35" fillId="11" borderId="51" xfId="0" applyNumberFormat="1" applyFont="1" applyFill="1" applyBorder="1" applyAlignment="1">
      <alignment horizontal="center" vertical="center"/>
    </xf>
    <xf numFmtId="164" fontId="35" fillId="11" borderId="50" xfId="0" applyNumberFormat="1" applyFont="1" applyFill="1" applyBorder="1" applyAlignment="1">
      <alignment horizontal="center" vertical="center"/>
    </xf>
    <xf numFmtId="168" fontId="35" fillId="11" borderId="21" xfId="0" applyNumberFormat="1" applyFont="1" applyFill="1" applyBorder="1" applyAlignment="1">
      <alignment horizontal="center" vertical="center"/>
    </xf>
    <xf numFmtId="2" fontId="35" fillId="11" borderId="33" xfId="0" applyNumberFormat="1" applyFont="1" applyFill="1" applyBorder="1" applyAlignment="1">
      <alignment horizontal="center" vertical="center"/>
    </xf>
    <xf numFmtId="164" fontId="35" fillId="11" borderId="1" xfId="0" applyNumberFormat="1" applyFont="1" applyFill="1" applyBorder="1" applyAlignment="1">
      <alignment horizontal="center" vertical="center"/>
    </xf>
    <xf numFmtId="0" fontId="35" fillId="11" borderId="52" xfId="0" applyFont="1" applyFill="1" applyBorder="1" applyAlignment="1">
      <alignment horizontal="center" vertical="center"/>
    </xf>
    <xf numFmtId="164" fontId="35" fillId="11" borderId="28" xfId="0" applyNumberFormat="1" applyFont="1" applyFill="1" applyBorder="1" applyAlignment="1">
      <alignment horizontal="center" vertical="center"/>
    </xf>
    <xf numFmtId="0" fontId="35" fillId="11" borderId="61" xfId="0" applyFont="1" applyFill="1" applyBorder="1" applyAlignment="1">
      <alignment horizontal="center" vertical="center"/>
    </xf>
    <xf numFmtId="0" fontId="35" fillId="11" borderId="4" xfId="0" applyFont="1" applyFill="1" applyBorder="1" applyAlignment="1">
      <alignment horizontal="center" vertical="center"/>
    </xf>
    <xf numFmtId="0" fontId="35" fillId="11" borderId="38" xfId="0" applyFont="1" applyFill="1" applyBorder="1" applyAlignment="1">
      <alignment horizontal="center" vertical="center"/>
    </xf>
    <xf numFmtId="0" fontId="35" fillId="26" borderId="11" xfId="0" applyFont="1" applyFill="1" applyBorder="1" applyAlignment="1">
      <alignment horizontal="center" vertical="center" wrapText="1"/>
    </xf>
    <xf numFmtId="0" fontId="35" fillId="26" borderId="33" xfId="0" applyFont="1" applyFill="1" applyBorder="1" applyAlignment="1">
      <alignment horizontal="center" vertical="center"/>
    </xf>
    <xf numFmtId="164" fontId="35" fillId="26" borderId="33" xfId="0" applyNumberFormat="1" applyFont="1" applyFill="1" applyBorder="1" applyAlignment="1">
      <alignment horizontal="center" vertical="center"/>
    </xf>
    <xf numFmtId="168" fontId="35" fillId="26" borderId="33" xfId="0" applyNumberFormat="1" applyFont="1" applyFill="1" applyBorder="1" applyAlignment="1">
      <alignment horizontal="center" vertical="center"/>
    </xf>
    <xf numFmtId="0" fontId="35" fillId="26" borderId="34" xfId="0" applyFont="1" applyFill="1" applyBorder="1" applyAlignment="1">
      <alignment horizontal="center" vertical="center"/>
    </xf>
    <xf numFmtId="0" fontId="35" fillId="26" borderId="12" xfId="0" applyFont="1" applyFill="1" applyBorder="1" applyAlignment="1">
      <alignment horizontal="center" vertical="center" wrapText="1"/>
    </xf>
    <xf numFmtId="0" fontId="35" fillId="26" borderId="5" xfId="0" applyFont="1" applyFill="1" applyBorder="1" applyAlignment="1">
      <alignment horizontal="center" vertical="center"/>
    </xf>
    <xf numFmtId="164" fontId="35" fillId="26" borderId="5" xfId="0" applyNumberFormat="1" applyFont="1" applyFill="1" applyBorder="1" applyAlignment="1">
      <alignment horizontal="center" vertical="center"/>
    </xf>
    <xf numFmtId="168" fontId="35" fillId="26" borderId="50" xfId="0" applyNumberFormat="1" applyFont="1" applyFill="1" applyBorder="1" applyAlignment="1">
      <alignment horizontal="center" vertical="center"/>
    </xf>
    <xf numFmtId="0" fontId="35" fillId="26" borderId="6" xfId="0" applyFont="1" applyFill="1" applyBorder="1" applyAlignment="1">
      <alignment horizontal="center" vertical="center"/>
    </xf>
    <xf numFmtId="1" fontId="32" fillId="9" borderId="31" xfId="0" applyNumberFormat="1" applyFont="1" applyFill="1" applyBorder="1" applyAlignment="1" applyProtection="1">
      <alignment horizontal="center" vertical="center" wrapText="1"/>
    </xf>
    <xf numFmtId="3" fontId="4" fillId="23" borderId="64" xfId="0" applyNumberFormat="1" applyFont="1" applyFill="1" applyBorder="1" applyAlignment="1" applyProtection="1">
      <alignment horizontal="center" wrapText="1"/>
    </xf>
    <xf numFmtId="3" fontId="4" fillId="23" borderId="70" xfId="0" applyNumberFormat="1" applyFont="1" applyFill="1" applyBorder="1" applyAlignment="1" applyProtection="1">
      <alignment horizontal="center" wrapText="1"/>
    </xf>
    <xf numFmtId="0" fontId="36" fillId="0" borderId="53" xfId="0" applyFont="1" applyBorder="1" applyAlignment="1">
      <alignment horizontal="center" vertical="center"/>
    </xf>
    <xf numFmtId="0" fontId="35" fillId="0" borderId="11" xfId="0" applyFont="1" applyBorder="1" applyAlignment="1" applyProtection="1">
      <alignment horizontal="center" vertical="center" wrapText="1"/>
    </xf>
    <xf numFmtId="166" fontId="35" fillId="11" borderId="3" xfId="0" applyNumberFormat="1" applyFont="1" applyFill="1" applyBorder="1" applyAlignment="1" applyProtection="1">
      <alignment horizontal="center" vertical="center" wrapText="1"/>
    </xf>
    <xf numFmtId="0" fontId="36" fillId="0" borderId="51" xfId="0" applyFont="1" applyBorder="1" applyAlignment="1">
      <alignment horizontal="center" vertical="center"/>
    </xf>
    <xf numFmtId="0" fontId="36" fillId="0" borderId="51" xfId="0" applyFont="1" applyBorder="1" applyAlignment="1">
      <alignment horizontal="center" vertical="center" wrapText="1"/>
    </xf>
    <xf numFmtId="0" fontId="36" fillId="0" borderId="51" xfId="0" applyFont="1" applyBorder="1" applyAlignment="1" applyProtection="1">
      <alignment horizontal="center" vertical="center" wrapText="1"/>
    </xf>
    <xf numFmtId="168" fontId="41" fillId="11" borderId="5" xfId="0" applyNumberFormat="1" applyFont="1" applyFill="1" applyBorder="1" applyAlignment="1">
      <alignment horizontal="center" vertical="center"/>
    </xf>
    <xf numFmtId="0" fontId="32" fillId="9" borderId="71" xfId="0" applyFont="1" applyFill="1" applyBorder="1" applyAlignment="1" applyProtection="1">
      <alignment horizontal="center" vertical="center" wrapText="1"/>
    </xf>
    <xf numFmtId="0" fontId="23" fillId="8" borderId="45" xfId="0" applyFont="1" applyFill="1" applyBorder="1" applyAlignment="1" applyProtection="1">
      <alignment horizontal="center" vertical="center"/>
    </xf>
    <xf numFmtId="168" fontId="35" fillId="11" borderId="6" xfId="0" applyNumberFormat="1" applyFont="1" applyFill="1" applyBorder="1" applyAlignment="1">
      <alignment horizontal="center" vertical="center"/>
    </xf>
    <xf numFmtId="0" fontId="52" fillId="12" borderId="53" xfId="0" applyFont="1" applyFill="1" applyBorder="1" applyAlignment="1">
      <alignment horizontal="center" vertical="center"/>
    </xf>
    <xf numFmtId="0" fontId="52" fillId="12" borderId="51" xfId="0" applyFont="1" applyFill="1" applyBorder="1" applyAlignment="1">
      <alignment horizontal="center" vertical="center"/>
    </xf>
    <xf numFmtId="0" fontId="52" fillId="12" borderId="51" xfId="0" applyFont="1" applyFill="1" applyBorder="1" applyAlignment="1">
      <alignment horizontal="center" vertical="center" wrapText="1"/>
    </xf>
    <xf numFmtId="0" fontId="52" fillId="12" borderId="51" xfId="0" applyFont="1" applyFill="1" applyBorder="1" applyAlignment="1" applyProtection="1">
      <alignment horizontal="center" vertical="center" wrapText="1"/>
    </xf>
    <xf numFmtId="0" fontId="52" fillId="12" borderId="54" xfId="0" applyFont="1" applyFill="1" applyBorder="1" applyAlignment="1">
      <alignment horizontal="center" vertical="center" wrapText="1"/>
    </xf>
    <xf numFmtId="0" fontId="36" fillId="0" borderId="54" xfId="0" applyFont="1" applyBorder="1" applyAlignment="1">
      <alignment horizontal="center" vertical="center" wrapText="1"/>
    </xf>
    <xf numFmtId="168" fontId="41" fillId="11" borderId="33" xfId="0" applyNumberFormat="1" applyFont="1" applyFill="1" applyBorder="1" applyAlignment="1">
      <alignment horizontal="center" vertical="center" wrapText="1"/>
    </xf>
    <xf numFmtId="168" fontId="35" fillId="11" borderId="33" xfId="0" applyNumberFormat="1" applyFont="1" applyFill="1" applyBorder="1" applyAlignment="1">
      <alignment horizontal="center" vertical="center" wrapText="1"/>
    </xf>
    <xf numFmtId="168" fontId="35" fillId="11" borderId="34" xfId="0" applyNumberFormat="1" applyFont="1" applyFill="1" applyBorder="1" applyAlignment="1">
      <alignment horizontal="center" vertical="center" wrapText="1"/>
    </xf>
    <xf numFmtId="168" fontId="41" fillId="11" borderId="2" xfId="0" applyNumberFormat="1" applyFont="1" applyFill="1" applyBorder="1" applyAlignment="1">
      <alignment horizontal="center" vertical="center" wrapText="1"/>
    </xf>
    <xf numFmtId="168" fontId="35" fillId="11" borderId="2" xfId="0" applyNumberFormat="1" applyFont="1" applyFill="1" applyBorder="1" applyAlignment="1">
      <alignment horizontal="center" vertical="center" wrapText="1"/>
    </xf>
    <xf numFmtId="168" fontId="35" fillId="11" borderId="10" xfId="0" applyNumberFormat="1" applyFont="1" applyFill="1" applyBorder="1" applyAlignment="1">
      <alignment horizontal="center" vertical="center" wrapText="1"/>
    </xf>
    <xf numFmtId="168" fontId="41" fillId="11" borderId="5" xfId="0" applyNumberFormat="1" applyFont="1" applyFill="1" applyBorder="1" applyAlignment="1">
      <alignment horizontal="center" vertical="center" wrapText="1"/>
    </xf>
    <xf numFmtId="168" fontId="35" fillId="11" borderId="5" xfId="0" applyNumberFormat="1" applyFont="1" applyFill="1" applyBorder="1" applyAlignment="1">
      <alignment horizontal="center" vertical="center" wrapText="1"/>
    </xf>
    <xf numFmtId="0" fontId="35" fillId="11" borderId="11" xfId="0" applyFont="1" applyFill="1" applyBorder="1" applyAlignment="1">
      <alignment horizontal="center" vertical="center"/>
    </xf>
    <xf numFmtId="164" fontId="35" fillId="11" borderId="33" xfId="0" applyNumberFormat="1" applyFont="1" applyFill="1" applyBorder="1" applyAlignment="1">
      <alignment horizontal="center" vertical="center" wrapText="1"/>
    </xf>
    <xf numFmtId="0" fontId="35" fillId="11" borderId="33" xfId="0" applyFont="1" applyFill="1" applyBorder="1" applyAlignment="1">
      <alignment horizontal="center" vertical="center" wrapText="1"/>
    </xf>
    <xf numFmtId="166" fontId="35" fillId="11" borderId="3" xfId="0" applyNumberFormat="1" applyFont="1" applyFill="1" applyBorder="1" applyAlignment="1">
      <alignment horizontal="center" vertical="center"/>
    </xf>
    <xf numFmtId="164" fontId="35" fillId="11" borderId="2" xfId="0" applyNumberFormat="1" applyFont="1" applyFill="1" applyBorder="1" applyAlignment="1">
      <alignment horizontal="center" vertical="center" wrapText="1"/>
    </xf>
    <xf numFmtId="0" fontId="35" fillId="11" borderId="2" xfId="0" applyFont="1" applyFill="1" applyBorder="1" applyAlignment="1">
      <alignment horizontal="center" vertical="center" wrapText="1"/>
    </xf>
    <xf numFmtId="0" fontId="35" fillId="11" borderId="3" xfId="0" applyFont="1" applyFill="1" applyBorder="1" applyAlignment="1">
      <alignment horizontal="center" vertical="center"/>
    </xf>
    <xf numFmtId="0" fontId="35" fillId="11" borderId="12" xfId="0" applyFont="1" applyFill="1" applyBorder="1" applyAlignment="1">
      <alignment horizontal="center" vertical="center"/>
    </xf>
    <xf numFmtId="164" fontId="35" fillId="11" borderId="5" xfId="0" applyNumberFormat="1" applyFont="1" applyFill="1" applyBorder="1" applyAlignment="1">
      <alignment horizontal="center" vertical="center" wrapText="1"/>
    </xf>
    <xf numFmtId="0" fontId="23" fillId="6" borderId="2" xfId="0" applyFont="1" applyFill="1" applyBorder="1" applyAlignment="1" applyProtection="1">
      <alignment horizontal="center" vertical="center"/>
    </xf>
    <xf numFmtId="0" fontId="3" fillId="6" borderId="65" xfId="0" applyFont="1" applyFill="1" applyBorder="1" applyAlignment="1" applyProtection="1">
      <alignment horizontal="center" vertical="center"/>
    </xf>
    <xf numFmtId="1" fontId="4" fillId="0" borderId="13" xfId="0" applyNumberFormat="1" applyFont="1" applyFill="1" applyBorder="1" applyAlignment="1" applyProtection="1">
      <alignment horizontal="center" vertical="center" wrapText="1"/>
      <protection locked="0"/>
    </xf>
    <xf numFmtId="2" fontId="4" fillId="0" borderId="45" xfId="0" applyNumberFormat="1" applyFont="1" applyFill="1" applyBorder="1" applyAlignment="1" applyProtection="1">
      <alignment horizontal="center" vertical="center" wrapText="1"/>
      <protection locked="0"/>
    </xf>
    <xf numFmtId="1" fontId="4" fillId="0" borderId="1" xfId="0" applyNumberFormat="1" applyFont="1" applyFill="1" applyBorder="1" applyAlignment="1" applyProtection="1">
      <alignment horizontal="center" vertical="center" wrapText="1"/>
      <protection locked="0"/>
    </xf>
    <xf numFmtId="1" fontId="3" fillId="14" borderId="16" xfId="2" applyNumberFormat="1" applyBorder="1" applyAlignment="1">
      <alignment horizontal="center" vertical="center"/>
      <protection hidden="1"/>
    </xf>
    <xf numFmtId="1" fontId="3" fillId="14" borderId="23" xfId="2" applyNumberFormat="1" applyBorder="1" applyAlignment="1">
      <alignment horizontal="center" vertical="center"/>
      <protection hidden="1"/>
    </xf>
    <xf numFmtId="2" fontId="3" fillId="0" borderId="0" xfId="0" applyNumberFormat="1" applyFont="1" applyProtection="1">
      <protection hidden="1"/>
    </xf>
    <xf numFmtId="2" fontId="3" fillId="0" borderId="0" xfId="0" applyNumberFormat="1" applyFont="1" applyFill="1" applyBorder="1" applyProtection="1">
      <protection hidden="1"/>
    </xf>
    <xf numFmtId="2" fontId="3" fillId="3" borderId="0" xfId="0" applyNumberFormat="1" applyFont="1" applyFill="1" applyBorder="1" applyProtection="1">
      <protection hidden="1"/>
    </xf>
    <xf numFmtId="2" fontId="23" fillId="0" borderId="0" xfId="0" applyNumberFormat="1" applyFont="1" applyFill="1" applyBorder="1" applyAlignment="1" applyProtection="1">
      <alignment horizontal="center" vertical="center" wrapText="1"/>
      <protection hidden="1"/>
    </xf>
    <xf numFmtId="2" fontId="3" fillId="0" borderId="0" xfId="0" applyNumberFormat="1" applyFont="1" applyFill="1" applyBorder="1" applyAlignment="1" applyProtection="1">
      <alignment horizontal="center" vertical="center"/>
      <protection hidden="1"/>
    </xf>
    <xf numFmtId="2" fontId="3" fillId="0" borderId="0" xfId="0" applyNumberFormat="1" applyFont="1" applyFill="1" applyProtection="1">
      <protection hidden="1"/>
    </xf>
    <xf numFmtId="2" fontId="23" fillId="0" borderId="0" xfId="0" applyNumberFormat="1" applyFont="1" applyFill="1" applyBorder="1" applyAlignment="1" applyProtection="1">
      <alignment vertical="center" wrapText="1"/>
      <protection hidden="1"/>
    </xf>
    <xf numFmtId="0" fontId="53" fillId="0" borderId="0" xfId="0" applyFont="1" applyAlignment="1" applyProtection="1">
      <alignment horizontal="center" vertical="center" wrapText="1"/>
      <protection hidden="1"/>
    </xf>
    <xf numFmtId="0" fontId="4" fillId="0" borderId="0" xfId="0" applyFont="1" applyAlignment="1" applyProtection="1">
      <alignment vertical="center" wrapText="1"/>
      <protection hidden="1"/>
    </xf>
    <xf numFmtId="2" fontId="29" fillId="9" borderId="11" xfId="0" applyNumberFormat="1" applyFont="1" applyFill="1" applyBorder="1" applyAlignment="1" applyProtection="1">
      <alignment horizontal="center" vertical="center"/>
      <protection hidden="1"/>
    </xf>
    <xf numFmtId="1" fontId="29" fillId="9" borderId="34" xfId="0" applyNumberFormat="1" applyFont="1" applyFill="1" applyBorder="1" applyAlignment="1" applyProtection="1">
      <alignment horizontal="center" vertical="center"/>
      <protection hidden="1"/>
    </xf>
    <xf numFmtId="1" fontId="29" fillId="9" borderId="10" xfId="0" applyNumberFormat="1" applyFont="1" applyFill="1" applyBorder="1" applyAlignment="1" applyProtection="1">
      <alignment horizontal="center" vertical="center"/>
      <protection hidden="1"/>
    </xf>
    <xf numFmtId="2" fontId="3" fillId="9" borderId="3" xfId="0" applyNumberFormat="1" applyFont="1" applyFill="1" applyBorder="1" applyAlignment="1" applyProtection="1">
      <alignment horizontal="center" vertical="center"/>
      <protection hidden="1"/>
    </xf>
    <xf numFmtId="1" fontId="29" fillId="9" borderId="52" xfId="0" applyNumberFormat="1" applyFont="1" applyFill="1" applyBorder="1" applyAlignment="1" applyProtection="1">
      <alignment horizontal="center" vertical="center"/>
      <protection hidden="1"/>
    </xf>
    <xf numFmtId="2" fontId="3" fillId="9" borderId="12" xfId="0" applyNumberFormat="1" applyFont="1" applyFill="1" applyBorder="1" applyAlignment="1" applyProtection="1">
      <alignment horizontal="center" vertical="center"/>
      <protection hidden="1"/>
    </xf>
    <xf numFmtId="1" fontId="29" fillId="9" borderId="6" xfId="0" applyNumberFormat="1" applyFont="1" applyFill="1" applyBorder="1" applyAlignment="1" applyProtection="1">
      <alignment horizontal="center" vertical="center"/>
      <protection hidden="1"/>
    </xf>
    <xf numFmtId="0" fontId="59" fillId="0" borderId="0" xfId="0" applyFont="1" applyProtection="1"/>
    <xf numFmtId="0" fontId="4" fillId="0" borderId="68" xfId="0" applyFont="1" applyBorder="1" applyAlignment="1">
      <alignment horizontal="center" vertical="center"/>
    </xf>
    <xf numFmtId="0" fontId="4" fillId="0" borderId="60" xfId="0" applyNumberFormat="1" applyFont="1" applyFill="1" applyBorder="1" applyAlignment="1">
      <alignment horizontal="center" vertical="center"/>
    </xf>
    <xf numFmtId="0" fontId="23" fillId="6" borderId="53" xfId="0" applyFont="1" applyFill="1" applyBorder="1" applyAlignment="1" applyProtection="1">
      <alignment horizontal="center" vertical="center" wrapText="1"/>
    </xf>
    <xf numFmtId="166" fontId="23" fillId="6" borderId="17" xfId="0" applyNumberFormat="1" applyFont="1" applyFill="1" applyBorder="1" applyAlignment="1" applyProtection="1">
      <alignment horizontal="center" vertical="center"/>
    </xf>
    <xf numFmtId="166" fontId="23" fillId="6" borderId="2" xfId="0" applyNumberFormat="1" applyFont="1" applyFill="1" applyBorder="1" applyAlignment="1" applyProtection="1">
      <alignment horizontal="center" vertical="center"/>
    </xf>
    <xf numFmtId="2" fontId="3" fillId="14" borderId="33" xfId="2" applyBorder="1" applyAlignment="1">
      <alignment horizontal="center" vertical="center"/>
      <protection hidden="1"/>
    </xf>
    <xf numFmtId="0" fontId="4" fillId="0" borderId="47" xfId="0" applyNumberFormat="1" applyFont="1" applyFill="1" applyBorder="1" applyAlignment="1">
      <alignment horizontal="center" vertical="center"/>
    </xf>
    <xf numFmtId="2" fontId="3" fillId="14" borderId="7" xfId="2" applyBorder="1" applyAlignment="1">
      <alignment horizontal="center" vertical="center"/>
      <protection hidden="1"/>
    </xf>
    <xf numFmtId="2" fontId="3" fillId="14" borderId="8" xfId="2" applyBorder="1" applyAlignment="1">
      <alignment horizontal="center" vertical="center"/>
      <protection hidden="1"/>
    </xf>
    <xf numFmtId="164" fontId="4" fillId="3" borderId="8"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0" fontId="4" fillId="0" borderId="9" xfId="0" applyFont="1" applyFill="1" applyBorder="1" applyAlignment="1">
      <alignment horizontal="center" vertical="center"/>
    </xf>
    <xf numFmtId="2" fontId="3" fillId="0" borderId="12" xfId="2" applyFill="1" applyBorder="1" applyAlignment="1">
      <alignment horizontal="center" vertical="center"/>
      <protection hidden="1"/>
    </xf>
    <xf numFmtId="164" fontId="50" fillId="3" borderId="50" xfId="0" applyNumberFormat="1" applyFont="1" applyFill="1" applyBorder="1" applyAlignment="1">
      <alignment horizontal="center" vertical="center" wrapText="1"/>
    </xf>
    <xf numFmtId="14" fontId="4" fillId="0" borderId="38" xfId="0" applyNumberFormat="1" applyFont="1" applyFill="1" applyBorder="1" applyAlignment="1" applyProtection="1">
      <alignment horizontal="center" vertical="center" wrapText="1"/>
      <protection locked="0"/>
    </xf>
    <xf numFmtId="0" fontId="35" fillId="0" borderId="2" xfId="0" applyFont="1" applyBorder="1" applyAlignment="1">
      <alignment horizontal="center" vertical="center"/>
    </xf>
    <xf numFmtId="0" fontId="35" fillId="0" borderId="5" xfId="0" applyFont="1" applyBorder="1" applyAlignment="1">
      <alignment horizontal="center" vertical="center"/>
    </xf>
    <xf numFmtId="0" fontId="35" fillId="0" borderId="33" xfId="0" applyFont="1" applyBorder="1" applyAlignment="1">
      <alignment horizontal="center" vertical="center"/>
    </xf>
    <xf numFmtId="2" fontId="29" fillId="9" borderId="3" xfId="0" applyNumberFormat="1" applyFont="1" applyFill="1" applyBorder="1" applyAlignment="1" applyProtection="1">
      <alignment horizontal="center" vertical="center"/>
      <protection hidden="1"/>
    </xf>
    <xf numFmtId="2" fontId="3" fillId="9" borderId="11" xfId="0" applyNumberFormat="1" applyFont="1" applyFill="1" applyBorder="1" applyAlignment="1" applyProtection="1">
      <alignment horizontal="center" vertical="center"/>
      <protection hidden="1"/>
    </xf>
    <xf numFmtId="0" fontId="7" fillId="7" borderId="46" xfId="0" applyFont="1" applyFill="1" applyBorder="1" applyAlignment="1" applyProtection="1">
      <alignment horizontal="center" vertical="center" wrapText="1"/>
    </xf>
    <xf numFmtId="0" fontId="7" fillId="6" borderId="37" xfId="0" applyFont="1" applyFill="1" applyBorder="1" applyAlignment="1" applyProtection="1">
      <alignment horizontal="center" vertical="center" wrapText="1"/>
    </xf>
    <xf numFmtId="2" fontId="3" fillId="9" borderId="7" xfId="0" applyNumberFormat="1" applyFont="1" applyFill="1" applyBorder="1" applyAlignment="1" applyProtection="1">
      <alignment horizontal="center" vertical="center"/>
      <protection hidden="1"/>
    </xf>
    <xf numFmtId="1" fontId="29" fillId="9" borderId="9" xfId="0" applyNumberFormat="1" applyFont="1" applyFill="1" applyBorder="1" applyAlignment="1" applyProtection="1">
      <alignment horizontal="center" vertical="center"/>
      <protection hidden="1"/>
    </xf>
    <xf numFmtId="1" fontId="3" fillId="9" borderId="45" xfId="0" applyNumberFormat="1" applyFont="1" applyFill="1" applyBorder="1" applyAlignment="1" applyProtection="1">
      <alignment horizontal="center" vertical="center"/>
      <protection hidden="1"/>
    </xf>
    <xf numFmtId="2" fontId="29" fillId="9" borderId="12" xfId="0" applyNumberFormat="1" applyFont="1" applyFill="1" applyBorder="1" applyAlignment="1" applyProtection="1">
      <alignment horizontal="center" vertical="center"/>
      <protection hidden="1"/>
    </xf>
    <xf numFmtId="0" fontId="7" fillId="6" borderId="47" xfId="0" applyFont="1" applyFill="1" applyBorder="1" applyAlignment="1" applyProtection="1">
      <alignment horizontal="center" vertical="center" wrapText="1"/>
    </xf>
    <xf numFmtId="0" fontId="23" fillId="6" borderId="41" xfId="0" applyFont="1" applyFill="1" applyBorder="1" applyAlignment="1" applyProtection="1">
      <alignment vertical="top" wrapText="1"/>
    </xf>
    <xf numFmtId="165" fontId="23" fillId="6" borderId="13" xfId="0" applyNumberFormat="1" applyFont="1" applyFill="1" applyBorder="1" applyAlignment="1" applyProtection="1">
      <alignment horizontal="center" vertical="center"/>
    </xf>
    <xf numFmtId="0" fontId="7" fillId="7" borderId="37" xfId="0" applyFont="1" applyFill="1" applyBorder="1" applyAlignment="1" applyProtection="1">
      <alignment horizontal="center" vertical="center" wrapText="1"/>
    </xf>
    <xf numFmtId="0" fontId="3" fillId="7" borderId="38" xfId="0" applyFont="1" applyFill="1" applyBorder="1" applyProtection="1"/>
    <xf numFmtId="2" fontId="3" fillId="7" borderId="4" xfId="0" applyNumberFormat="1" applyFont="1" applyFill="1" applyBorder="1" applyAlignment="1" applyProtection="1">
      <alignment horizontal="center" vertical="center"/>
    </xf>
    <xf numFmtId="0" fontId="3" fillId="7" borderId="36" xfId="0" applyFont="1" applyFill="1" applyBorder="1" applyAlignment="1" applyProtection="1">
      <alignment horizontal="center" vertical="center"/>
    </xf>
    <xf numFmtId="0" fontId="7" fillId="6" borderId="16" xfId="0" applyFont="1" applyFill="1" applyBorder="1" applyAlignment="1" applyProtection="1">
      <alignment horizontal="center" vertical="center" wrapText="1"/>
    </xf>
    <xf numFmtId="0" fontId="23" fillId="6" borderId="32" xfId="0" applyFont="1" applyFill="1" applyBorder="1" applyProtection="1"/>
    <xf numFmtId="2" fontId="23" fillId="6" borderId="31" xfId="0" applyNumberFormat="1" applyFont="1" applyFill="1" applyBorder="1" applyAlignment="1" applyProtection="1">
      <alignment horizontal="center" vertical="center"/>
    </xf>
    <xf numFmtId="0" fontId="23" fillId="6" borderId="17" xfId="0" applyFont="1" applyFill="1" applyBorder="1" applyAlignment="1" applyProtection="1">
      <alignment horizontal="center" vertical="center"/>
    </xf>
    <xf numFmtId="0" fontId="7" fillId="7" borderId="47" xfId="0" applyFont="1" applyFill="1" applyBorder="1" applyAlignment="1" applyProtection="1">
      <alignment horizontal="center" vertical="center" wrapText="1"/>
    </xf>
    <xf numFmtId="0" fontId="3" fillId="7" borderId="41" xfId="0" applyFont="1" applyFill="1" applyBorder="1" applyAlignment="1" applyProtection="1">
      <alignment horizontal="center" vertical="center"/>
    </xf>
    <xf numFmtId="2" fontId="3" fillId="9" borderId="13" xfId="0" applyNumberFormat="1" applyFont="1" applyFill="1" applyBorder="1" applyAlignment="1" applyProtection="1">
      <alignment horizontal="center" vertical="center"/>
    </xf>
    <xf numFmtId="0" fontId="3" fillId="7" borderId="45" xfId="0" applyFont="1" applyFill="1" applyBorder="1" applyAlignment="1" applyProtection="1">
      <alignment horizontal="center" vertical="center"/>
    </xf>
    <xf numFmtId="0" fontId="3" fillId="7" borderId="38" xfId="0" applyFont="1" applyFill="1" applyBorder="1" applyAlignment="1" applyProtection="1">
      <alignment horizontal="center" vertical="center"/>
    </xf>
    <xf numFmtId="1" fontId="3" fillId="7" borderId="4" xfId="0" applyNumberFormat="1" applyFont="1" applyFill="1" applyBorder="1" applyAlignment="1" applyProtection="1">
      <alignment horizontal="center" vertical="center"/>
    </xf>
    <xf numFmtId="0" fontId="23" fillId="6" borderId="41" xfId="0" applyFont="1" applyFill="1" applyBorder="1" applyProtection="1"/>
    <xf numFmtId="2" fontId="23" fillId="6" borderId="13" xfId="0" applyNumberFormat="1" applyFont="1" applyFill="1" applyBorder="1" applyAlignment="1" applyProtection="1">
      <alignment horizontal="center" vertical="center"/>
    </xf>
    <xf numFmtId="0" fontId="36" fillId="25" borderId="39" xfId="0" applyFont="1" applyFill="1" applyBorder="1" applyAlignment="1" applyProtection="1">
      <alignment horizontal="center" vertical="center" wrapText="1"/>
      <protection hidden="1"/>
    </xf>
    <xf numFmtId="1" fontId="36" fillId="25" borderId="23" xfId="0" applyNumberFormat="1" applyFont="1" applyFill="1" applyBorder="1" applyAlignment="1" applyProtection="1">
      <alignment horizontal="center" vertical="center" wrapText="1"/>
      <protection hidden="1"/>
    </xf>
    <xf numFmtId="0" fontId="44" fillId="25" borderId="11" xfId="0" applyFont="1" applyFill="1" applyBorder="1" applyAlignment="1" applyProtection="1">
      <alignment horizontal="center" vertical="center" wrapText="1"/>
      <protection hidden="1"/>
    </xf>
    <xf numFmtId="0" fontId="61" fillId="25" borderId="33" xfId="0" applyFont="1" applyFill="1" applyBorder="1" applyAlignment="1" applyProtection="1">
      <alignment horizontal="center" vertical="center" wrapText="1"/>
      <protection hidden="1"/>
    </xf>
    <xf numFmtId="0" fontId="44" fillId="25" borderId="34" xfId="0" applyFont="1" applyFill="1" applyBorder="1" applyAlignment="1" applyProtection="1">
      <alignment horizontal="center" vertical="center" wrapText="1"/>
      <protection hidden="1"/>
    </xf>
    <xf numFmtId="0" fontId="36" fillId="25" borderId="23" xfId="0" applyFont="1" applyFill="1" applyBorder="1" applyAlignment="1" applyProtection="1">
      <alignment horizontal="center" vertical="center" wrapText="1"/>
      <protection hidden="1"/>
    </xf>
    <xf numFmtId="0" fontId="44" fillId="25" borderId="12" xfId="0" applyFont="1" applyFill="1" applyBorder="1" applyAlignment="1" applyProtection="1">
      <alignment horizontal="center" vertical="center" wrapText="1"/>
      <protection hidden="1"/>
    </xf>
    <xf numFmtId="0" fontId="44" fillId="25" borderId="5" xfId="0" applyFont="1" applyFill="1" applyBorder="1" applyAlignment="1" applyProtection="1">
      <alignment horizontal="center" vertical="center" wrapText="1"/>
      <protection hidden="1"/>
    </xf>
    <xf numFmtId="0" fontId="44" fillId="25" borderId="6" xfId="0" applyFont="1" applyFill="1" applyBorder="1" applyAlignment="1" applyProtection="1">
      <alignment horizontal="center" vertical="center" wrapText="1"/>
      <protection hidden="1"/>
    </xf>
    <xf numFmtId="166" fontId="23" fillId="25" borderId="21" xfId="0" applyNumberFormat="1" applyFont="1" applyFill="1" applyBorder="1" applyAlignment="1" applyProtection="1">
      <alignment horizontal="center" vertical="center"/>
      <protection hidden="1"/>
    </xf>
    <xf numFmtId="166" fontId="23" fillId="25" borderId="23" xfId="0" applyNumberFormat="1" applyFont="1" applyFill="1" applyBorder="1" applyAlignment="1" applyProtection="1">
      <alignment horizontal="center" vertical="center"/>
      <protection hidden="1"/>
    </xf>
    <xf numFmtId="166" fontId="49" fillId="25" borderId="23" xfId="0" applyNumberFormat="1" applyFont="1" applyFill="1" applyBorder="1" applyAlignment="1" applyProtection="1">
      <alignment horizontal="center" vertical="center"/>
      <protection hidden="1"/>
    </xf>
    <xf numFmtId="2" fontId="57" fillId="15" borderId="23" xfId="0" applyNumberFormat="1" applyFont="1" applyFill="1" applyBorder="1" applyAlignment="1" applyProtection="1">
      <alignment horizontal="center" vertical="center" wrapText="1"/>
      <protection hidden="1"/>
    </xf>
    <xf numFmtId="2" fontId="49" fillId="9" borderId="17" xfId="0" applyNumberFormat="1" applyFont="1" applyFill="1" applyBorder="1" applyAlignment="1" applyProtection="1">
      <alignment horizontal="center" vertical="center"/>
      <protection hidden="1"/>
    </xf>
    <xf numFmtId="10" fontId="49" fillId="9" borderId="23" xfId="7" applyNumberFormat="1" applyFont="1" applyFill="1" applyBorder="1" applyAlignment="1" applyProtection="1">
      <alignment horizontal="center" vertical="center"/>
      <protection hidden="1"/>
    </xf>
    <xf numFmtId="2" fontId="45" fillId="8" borderId="2" xfId="0" applyNumberFormat="1" applyFont="1" applyFill="1" applyBorder="1" applyAlignment="1" applyProtection="1">
      <alignment horizontal="center" vertical="center"/>
    </xf>
    <xf numFmtId="2" fontId="45" fillId="8" borderId="5" xfId="0" applyNumberFormat="1" applyFont="1" applyFill="1" applyBorder="1" applyAlignment="1" applyProtection="1">
      <alignment horizontal="center" vertical="center"/>
    </xf>
    <xf numFmtId="0" fontId="62" fillId="0" borderId="0" xfId="0" applyFont="1"/>
    <xf numFmtId="1" fontId="35" fillId="8" borderId="11" xfId="0" applyNumberFormat="1" applyFont="1" applyFill="1" applyBorder="1" applyAlignment="1" applyProtection="1">
      <alignment horizontal="center" vertical="center"/>
    </xf>
    <xf numFmtId="166" fontId="7" fillId="8" borderId="33" xfId="0" applyNumberFormat="1" applyFont="1" applyFill="1" applyBorder="1" applyAlignment="1" applyProtection="1">
      <alignment horizontal="justify" vertical="justify" wrapText="1"/>
    </xf>
    <xf numFmtId="0" fontId="9" fillId="8" borderId="33" xfId="0" applyFont="1" applyFill="1" applyBorder="1" applyAlignment="1" applyProtection="1">
      <alignment horizontal="center" vertical="center"/>
    </xf>
    <xf numFmtId="0" fontId="37" fillId="8" borderId="33" xfId="0" applyFont="1" applyFill="1" applyBorder="1" applyAlignment="1" applyProtection="1">
      <alignment horizontal="center" vertical="center"/>
    </xf>
    <xf numFmtId="1" fontId="45" fillId="8" borderId="2" xfId="0" applyNumberFormat="1" applyFont="1" applyFill="1" applyBorder="1" applyAlignment="1" applyProtection="1">
      <alignment horizontal="center" vertical="center"/>
    </xf>
    <xf numFmtId="2" fontId="23" fillId="8" borderId="5" xfId="0" applyNumberFormat="1" applyFont="1" applyFill="1" applyBorder="1" applyAlignment="1" applyProtection="1">
      <alignment horizontal="center" vertical="center"/>
    </xf>
    <xf numFmtId="1" fontId="3" fillId="14" borderId="33" xfId="2" applyNumberFormat="1" applyBorder="1" applyAlignment="1">
      <alignment horizontal="center" vertical="center"/>
      <protection hidden="1"/>
    </xf>
    <xf numFmtId="167" fontId="29" fillId="4" borderId="2" xfId="0" applyNumberFormat="1" applyFont="1" applyFill="1" applyBorder="1" applyAlignment="1" applyProtection="1">
      <alignment horizontal="center" vertical="center"/>
      <protection locked="0" hidden="1"/>
    </xf>
    <xf numFmtId="167" fontId="29" fillId="4" borderId="10" xfId="0" applyNumberFormat="1" applyFont="1" applyFill="1" applyBorder="1" applyAlignment="1" applyProtection="1">
      <alignment horizontal="center" vertical="center"/>
      <protection locked="0" hidden="1"/>
    </xf>
    <xf numFmtId="167" fontId="29" fillId="4" borderId="5" xfId="0" applyNumberFormat="1" applyFont="1" applyFill="1" applyBorder="1" applyAlignment="1" applyProtection="1">
      <alignment horizontal="center" vertical="center"/>
      <protection locked="0" hidden="1"/>
    </xf>
    <xf numFmtId="167" fontId="29" fillId="4" borderId="6" xfId="0" applyNumberFormat="1" applyFont="1" applyFill="1" applyBorder="1" applyAlignment="1" applyProtection="1">
      <alignment horizontal="center" vertical="center"/>
      <protection locked="0" hidden="1"/>
    </xf>
    <xf numFmtId="167" fontId="3" fillId="6" borderId="41" xfId="0" applyNumberFormat="1" applyFont="1" applyFill="1" applyBorder="1" applyAlignment="1" applyProtection="1">
      <alignment horizontal="center" vertical="center"/>
    </xf>
    <xf numFmtId="167" fontId="3" fillId="6" borderId="33" xfId="0" applyNumberFormat="1" applyFont="1" applyFill="1" applyBorder="1" applyAlignment="1" applyProtection="1">
      <alignment horizontal="center" vertical="center"/>
    </xf>
    <xf numFmtId="167" fontId="3" fillId="6" borderId="20" xfId="0" applyNumberFormat="1" applyFont="1" applyFill="1" applyBorder="1" applyAlignment="1" applyProtection="1">
      <alignment horizontal="center" vertical="center"/>
    </xf>
    <xf numFmtId="167" fontId="3" fillId="6" borderId="38" xfId="0" applyNumberFormat="1" applyFont="1" applyFill="1" applyBorder="1" applyAlignment="1" applyProtection="1">
      <alignment horizontal="center" vertical="center"/>
    </xf>
    <xf numFmtId="167" fontId="3" fillId="6" borderId="5" xfId="0" applyNumberFormat="1" applyFont="1" applyFill="1" applyBorder="1" applyAlignment="1" applyProtection="1">
      <alignment horizontal="center" vertical="center"/>
    </xf>
    <xf numFmtId="0" fontId="36" fillId="25" borderId="23" xfId="0" applyFont="1" applyFill="1" applyBorder="1" applyAlignment="1" applyProtection="1">
      <alignment horizontal="center" vertical="center"/>
    </xf>
    <xf numFmtId="2" fontId="36" fillId="25" borderId="23" xfId="0" applyNumberFormat="1" applyFont="1" applyFill="1" applyBorder="1" applyAlignment="1" applyProtection="1">
      <alignment horizontal="center" vertical="center"/>
    </xf>
    <xf numFmtId="2" fontId="36" fillId="0" borderId="0" xfId="0" applyNumberFormat="1" applyFont="1" applyAlignment="1" applyProtection="1">
      <alignment horizontal="center"/>
      <protection hidden="1"/>
    </xf>
    <xf numFmtId="0" fontId="23" fillId="6" borderId="1" xfId="0" applyFont="1" applyFill="1" applyBorder="1" applyAlignment="1" applyProtection="1">
      <alignment horizontal="center" vertical="center"/>
    </xf>
    <xf numFmtId="167" fontId="29" fillId="4" borderId="1" xfId="0" applyNumberFormat="1" applyFont="1" applyFill="1" applyBorder="1" applyAlignment="1" applyProtection="1">
      <alignment horizontal="center" vertical="center"/>
      <protection locked="0" hidden="1"/>
    </xf>
    <xf numFmtId="167" fontId="29" fillId="4" borderId="52" xfId="0" applyNumberFormat="1" applyFont="1" applyFill="1" applyBorder="1" applyAlignment="1" applyProtection="1">
      <alignment horizontal="center" vertical="center"/>
      <protection locked="0" hidden="1"/>
    </xf>
    <xf numFmtId="0" fontId="23" fillId="6" borderId="8" xfId="0" applyFont="1" applyFill="1" applyBorder="1" applyAlignment="1" applyProtection="1">
      <alignment horizontal="center" vertical="center"/>
    </xf>
    <xf numFmtId="0" fontId="23" fillId="6" borderId="9" xfId="0" applyFont="1" applyFill="1" applyBorder="1" applyAlignment="1" applyProtection="1">
      <alignment horizontal="center" vertical="center"/>
    </xf>
    <xf numFmtId="164" fontId="3" fillId="14" borderId="8" xfId="2" applyNumberFormat="1" applyBorder="1" applyAlignment="1">
      <alignment horizontal="center" vertical="center"/>
      <protection hidden="1"/>
    </xf>
    <xf numFmtId="2" fontId="3" fillId="14" borderId="8" xfId="2" applyBorder="1" applyAlignment="1">
      <alignment horizontal="center" vertical="center" wrapText="1"/>
      <protection hidden="1"/>
    </xf>
    <xf numFmtId="0" fontId="13" fillId="0" borderId="0" xfId="0" applyFont="1" applyFill="1" applyBorder="1" applyAlignment="1" applyProtection="1">
      <alignment vertical="center"/>
      <protection hidden="1"/>
    </xf>
    <xf numFmtId="0" fontId="3" fillId="0" borderId="0" xfId="0" applyFont="1" applyProtection="1">
      <protection hidden="1"/>
    </xf>
    <xf numFmtId="2" fontId="3" fillId="3" borderId="27" xfId="0" applyNumberFormat="1" applyFont="1" applyFill="1" applyBorder="1" applyAlignment="1" applyProtection="1">
      <protection hidden="1"/>
    </xf>
    <xf numFmtId="2" fontId="3" fillId="3" borderId="0" xfId="0" applyNumberFormat="1" applyFont="1" applyFill="1" applyBorder="1" applyAlignment="1" applyProtection="1">
      <protection hidden="1"/>
    </xf>
    <xf numFmtId="2" fontId="32" fillId="0" borderId="0" xfId="0" applyNumberFormat="1" applyFont="1" applyProtection="1">
      <protection hidden="1"/>
    </xf>
    <xf numFmtId="2" fontId="33" fillId="8" borderId="7" xfId="1" applyNumberFormat="1" applyFont="1" applyFill="1" applyBorder="1" applyAlignment="1" applyProtection="1">
      <alignment horizontal="center" vertical="center" wrapText="1"/>
      <protection hidden="1"/>
    </xf>
    <xf numFmtId="2" fontId="33" fillId="8" borderId="8" xfId="1" applyNumberFormat="1" applyFont="1" applyFill="1" applyBorder="1" applyAlignment="1" applyProtection="1">
      <alignment horizontal="center" vertical="center" wrapText="1"/>
      <protection hidden="1"/>
    </xf>
    <xf numFmtId="2" fontId="8" fillId="8" borderId="8" xfId="1" applyNumberFormat="1" applyFont="1" applyFill="1" applyBorder="1" applyAlignment="1" applyProtection="1">
      <alignment horizontal="center" vertical="center" wrapText="1"/>
      <protection hidden="1"/>
    </xf>
    <xf numFmtId="2" fontId="7" fillId="8" borderId="8" xfId="0" applyNumberFormat="1" applyFont="1" applyFill="1" applyBorder="1" applyAlignment="1" applyProtection="1">
      <alignment horizontal="center" vertical="center" wrapText="1"/>
      <protection hidden="1"/>
    </xf>
    <xf numFmtId="2" fontId="8" fillId="8" borderId="31" xfId="1" applyNumberFormat="1" applyFont="1" applyFill="1" applyBorder="1" applyAlignment="1" applyProtection="1">
      <alignment horizontal="center" vertical="center" wrapText="1"/>
      <protection hidden="1"/>
    </xf>
    <xf numFmtId="14" fontId="4" fillId="13" borderId="44" xfId="0" applyNumberFormat="1" applyFont="1" applyFill="1" applyBorder="1" applyAlignment="1" applyProtection="1">
      <alignment horizontal="center" vertical="center" wrapText="1"/>
      <protection hidden="1"/>
    </xf>
    <xf numFmtId="0" fontId="4" fillId="13" borderId="44" xfId="0" applyNumberFormat="1" applyFont="1" applyFill="1" applyBorder="1" applyAlignment="1" applyProtection="1">
      <alignment horizontal="center" vertical="center" wrapText="1"/>
      <protection hidden="1"/>
    </xf>
    <xf numFmtId="0" fontId="3" fillId="0" borderId="0" xfId="0" applyFont="1" applyBorder="1" applyProtection="1">
      <protection hidden="1"/>
    </xf>
    <xf numFmtId="0" fontId="7" fillId="6" borderId="11" xfId="0" applyFont="1" applyFill="1" applyBorder="1" applyAlignment="1" applyProtection="1">
      <alignment vertical="center"/>
      <protection hidden="1"/>
    </xf>
    <xf numFmtId="0" fontId="4" fillId="9" borderId="33" xfId="0" applyFont="1" applyFill="1" applyBorder="1" applyAlignment="1" applyProtection="1">
      <alignment horizontal="center" vertical="center"/>
      <protection hidden="1"/>
    </xf>
    <xf numFmtId="0" fontId="7" fillId="8" borderId="33" xfId="0" applyFont="1" applyFill="1" applyBorder="1" applyAlignment="1" applyProtection="1">
      <alignment vertical="center"/>
      <protection hidden="1"/>
    </xf>
    <xf numFmtId="0" fontId="4" fillId="9" borderId="34" xfId="0" applyFont="1" applyFill="1" applyBorder="1" applyAlignment="1" applyProtection="1">
      <alignment horizontal="center" vertical="center"/>
      <protection hidden="1"/>
    </xf>
    <xf numFmtId="0" fontId="4" fillId="3" borderId="0" xfId="0" applyFont="1" applyFill="1" applyBorder="1" applyProtection="1">
      <protection hidden="1"/>
    </xf>
    <xf numFmtId="0" fontId="7" fillId="6" borderId="33" xfId="0" applyFont="1" applyFill="1" applyBorder="1" applyAlignment="1" applyProtection="1">
      <alignment vertical="center"/>
      <protection hidden="1"/>
    </xf>
    <xf numFmtId="0" fontId="3" fillId="3" borderId="0" xfId="0" applyFont="1" applyFill="1" applyBorder="1" applyProtection="1">
      <protection hidden="1"/>
    </xf>
    <xf numFmtId="0" fontId="7" fillId="6" borderId="3" xfId="0" applyFont="1" applyFill="1" applyBorder="1" applyAlignment="1" applyProtection="1">
      <alignment vertical="center"/>
      <protection hidden="1"/>
    </xf>
    <xf numFmtId="0" fontId="4" fillId="9" borderId="2" xfId="0" applyFont="1" applyFill="1" applyBorder="1" applyAlignment="1" applyProtection="1">
      <alignment horizontal="center" vertical="center"/>
      <protection hidden="1"/>
    </xf>
    <xf numFmtId="0" fontId="7" fillId="6" borderId="2" xfId="0" applyFont="1" applyFill="1" applyBorder="1" applyAlignment="1" applyProtection="1">
      <alignment vertical="center"/>
      <protection hidden="1"/>
    </xf>
    <xf numFmtId="0" fontId="4" fillId="9" borderId="10" xfId="0" applyFont="1" applyFill="1" applyBorder="1" applyAlignment="1" applyProtection="1">
      <alignment horizontal="center" vertical="center"/>
      <protection hidden="1"/>
    </xf>
    <xf numFmtId="0" fontId="7" fillId="6" borderId="3" xfId="0" applyFont="1" applyFill="1" applyBorder="1" applyAlignment="1" applyProtection="1">
      <alignment vertical="center" wrapText="1"/>
      <protection hidden="1"/>
    </xf>
    <xf numFmtId="0" fontId="7" fillId="6" borderId="2" xfId="0" applyFont="1" applyFill="1" applyBorder="1" applyAlignment="1" applyProtection="1">
      <alignment horizontal="center" vertical="center" wrapText="1"/>
      <protection hidden="1"/>
    </xf>
    <xf numFmtId="164" fontId="4" fillId="9" borderId="10" xfId="0" applyNumberFormat="1" applyFont="1" applyFill="1" applyBorder="1" applyAlignment="1" applyProtection="1">
      <alignment horizontal="center" vertical="center"/>
      <protection hidden="1"/>
    </xf>
    <xf numFmtId="0" fontId="3" fillId="3" borderId="0" xfId="0" applyFont="1" applyFill="1" applyProtection="1">
      <protection hidden="1"/>
    </xf>
    <xf numFmtId="0" fontId="30" fillId="9" borderId="10"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3" fillId="3" borderId="0"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4" fillId="9" borderId="5" xfId="0" applyFont="1" applyFill="1" applyBorder="1" applyAlignment="1" applyProtection="1">
      <alignment horizontal="center" vertical="center"/>
      <protection hidden="1"/>
    </xf>
    <xf numFmtId="0" fontId="30" fillId="9" borderId="6" xfId="0" applyFont="1" applyFill="1" applyBorder="1" applyAlignment="1" applyProtection="1">
      <alignment horizontal="center" vertical="center"/>
      <protection hidden="1"/>
    </xf>
    <xf numFmtId="0" fontId="3" fillId="3" borderId="34" xfId="0" applyFont="1" applyFill="1" applyBorder="1" applyAlignment="1" applyProtection="1">
      <alignment vertical="center"/>
      <protection hidden="1"/>
    </xf>
    <xf numFmtId="0" fontId="7" fillId="6" borderId="12" xfId="0" applyFont="1" applyFill="1" applyBorder="1" applyAlignment="1" applyProtection="1">
      <alignment vertical="center" wrapText="1"/>
      <protection hidden="1"/>
    </xf>
    <xf numFmtId="0" fontId="4" fillId="8" borderId="5" xfId="0" applyFont="1" applyFill="1" applyBorder="1" applyAlignment="1" applyProtection="1">
      <alignment horizontal="center" vertical="center" wrapText="1"/>
      <protection hidden="1"/>
    </xf>
    <xf numFmtId="0" fontId="4" fillId="9" borderId="6" xfId="0" applyFont="1" applyFill="1" applyBorder="1" applyAlignment="1" applyProtection="1">
      <alignment horizontal="center" vertical="center"/>
      <protection hidden="1"/>
    </xf>
    <xf numFmtId="0" fontId="7" fillId="6" borderId="7" xfId="0" applyFont="1" applyFill="1" applyBorder="1" applyAlignment="1" applyProtection="1">
      <alignment horizontal="left" vertical="center" wrapText="1"/>
      <protection hidden="1"/>
    </xf>
    <xf numFmtId="0" fontId="32" fillId="9" borderId="8" xfId="0" applyFont="1" applyFill="1" applyBorder="1" applyAlignment="1" applyProtection="1">
      <alignment horizontal="center" vertical="center" wrapText="1"/>
      <protection hidden="1"/>
    </xf>
    <xf numFmtId="0" fontId="7" fillId="6" borderId="8" xfId="0" applyFont="1" applyFill="1" applyBorder="1" applyAlignment="1" applyProtection="1">
      <alignment horizontal="left" vertical="center" wrapText="1"/>
      <protection hidden="1"/>
    </xf>
    <xf numFmtId="1" fontId="32" fillId="9" borderId="8" xfId="0" applyNumberFormat="1" applyFont="1" applyFill="1" applyBorder="1" applyAlignment="1" applyProtection="1">
      <alignment horizontal="center" vertical="center" wrapText="1"/>
      <protection hidden="1"/>
    </xf>
    <xf numFmtId="0" fontId="32" fillId="6" borderId="8" xfId="0" applyFont="1" applyFill="1" applyBorder="1" applyAlignment="1" applyProtection="1">
      <alignment horizontal="left" vertical="center" wrapText="1"/>
      <protection hidden="1"/>
    </xf>
    <xf numFmtId="1" fontId="32" fillId="9" borderId="31" xfId="0" applyNumberFormat="1" applyFont="1" applyFill="1" applyBorder="1" applyAlignment="1" applyProtection="1">
      <alignment horizontal="center" vertical="center" wrapText="1"/>
      <protection hidden="1"/>
    </xf>
    <xf numFmtId="0" fontId="46" fillId="6" borderId="71" xfId="0" applyFont="1" applyFill="1" applyBorder="1" applyAlignment="1" applyProtection="1">
      <alignment horizontal="center" vertical="center" wrapText="1"/>
      <protection hidden="1"/>
    </xf>
    <xf numFmtId="0" fontId="32" fillId="9" borderId="50" xfId="0" applyFont="1" applyFill="1" applyBorder="1" applyAlignment="1" applyProtection="1">
      <alignment horizontal="center" vertical="center" wrapText="1"/>
      <protection hidden="1"/>
    </xf>
    <xf numFmtId="0" fontId="7" fillId="6" borderId="50" xfId="0" applyFont="1" applyFill="1" applyBorder="1" applyAlignment="1" applyProtection="1">
      <alignment horizontal="left" vertical="center" wrapText="1"/>
      <protection hidden="1"/>
    </xf>
    <xf numFmtId="0" fontId="32" fillId="9" borderId="71" xfId="0" applyFont="1" applyFill="1" applyBorder="1" applyAlignment="1" applyProtection="1">
      <alignment horizontal="center" vertical="center" wrapText="1"/>
      <protection hidden="1"/>
    </xf>
    <xf numFmtId="0" fontId="14" fillId="3" borderId="0" xfId="0" applyFont="1" applyFill="1" applyBorder="1" applyProtection="1">
      <protection hidden="1"/>
    </xf>
    <xf numFmtId="0" fontId="14" fillId="0" borderId="0" xfId="0" applyFont="1" applyBorder="1" applyProtection="1">
      <protection hidden="1"/>
    </xf>
    <xf numFmtId="0" fontId="14" fillId="0" borderId="0" xfId="0" applyFont="1" applyProtection="1">
      <protection hidden="1"/>
    </xf>
    <xf numFmtId="0" fontId="15" fillId="3" borderId="26" xfId="0" applyFont="1" applyFill="1" applyBorder="1" applyAlignment="1" applyProtection="1">
      <alignment horizontal="center" vertical="center"/>
      <protection hidden="1"/>
    </xf>
    <xf numFmtId="0" fontId="15" fillId="3" borderId="27" xfId="0" applyFont="1" applyFill="1" applyBorder="1" applyAlignment="1" applyProtection="1">
      <alignment horizontal="center" vertical="center"/>
      <protection hidden="1"/>
    </xf>
    <xf numFmtId="0" fontId="15" fillId="3" borderId="25" xfId="0" applyFont="1" applyFill="1" applyBorder="1" applyAlignment="1" applyProtection="1">
      <alignment horizontal="center" vertical="center"/>
      <protection hidden="1"/>
    </xf>
    <xf numFmtId="0" fontId="7" fillId="6" borderId="16" xfId="0" applyFont="1" applyFill="1" applyBorder="1" applyAlignment="1" applyProtection="1">
      <alignment vertical="center" wrapText="1"/>
      <protection hidden="1"/>
    </xf>
    <xf numFmtId="166" fontId="7" fillId="6" borderId="9" xfId="0" applyNumberFormat="1" applyFont="1" applyFill="1" applyBorder="1" applyAlignment="1" applyProtection="1">
      <alignment vertical="center" wrapText="1"/>
      <protection hidden="1"/>
    </xf>
    <xf numFmtId="0" fontId="23" fillId="6" borderId="53" xfId="0" applyFont="1" applyFill="1" applyBorder="1" applyAlignment="1" applyProtection="1">
      <alignment horizontal="center" vertical="center" wrapText="1"/>
      <protection hidden="1"/>
    </xf>
    <xf numFmtId="0" fontId="3" fillId="6" borderId="65" xfId="0" applyFont="1" applyFill="1" applyBorder="1" applyAlignment="1" applyProtection="1">
      <alignment horizontal="center" vertical="center"/>
      <protection hidden="1"/>
    </xf>
    <xf numFmtId="0" fontId="23" fillId="6" borderId="8" xfId="0" applyFont="1" applyFill="1" applyBorder="1" applyAlignment="1" applyProtection="1">
      <alignment horizontal="center" vertical="center"/>
      <protection hidden="1"/>
    </xf>
    <xf numFmtId="0" fontId="23" fillId="6" borderId="9" xfId="0" applyFont="1" applyFill="1" applyBorder="1" applyAlignment="1" applyProtection="1">
      <alignment horizontal="center" vertical="center"/>
      <protection hidden="1"/>
    </xf>
    <xf numFmtId="0" fontId="23" fillId="6" borderId="1" xfId="0" applyFont="1" applyFill="1" applyBorder="1" applyAlignment="1" applyProtection="1">
      <alignment horizontal="center" vertical="center"/>
      <protection hidden="1"/>
    </xf>
    <xf numFmtId="0" fontId="23" fillId="6" borderId="2" xfId="0" applyFont="1" applyFill="1" applyBorder="1" applyAlignment="1" applyProtection="1">
      <alignment horizontal="center" vertical="center"/>
      <protection hidden="1"/>
    </xf>
    <xf numFmtId="0" fontId="23" fillId="6" borderId="5" xfId="0" applyFont="1" applyFill="1" applyBorder="1" applyAlignment="1" applyProtection="1">
      <alignment horizontal="center" vertical="center"/>
      <protection hidden="1"/>
    </xf>
    <xf numFmtId="0" fontId="23" fillId="6" borderId="7" xfId="0" applyFont="1" applyFill="1" applyBorder="1" applyAlignment="1" applyProtection="1">
      <alignment vertical="center" wrapText="1"/>
      <protection hidden="1"/>
    </xf>
    <xf numFmtId="166" fontId="7" fillId="6" borderId="8" xfId="0" applyNumberFormat="1" applyFont="1" applyFill="1" applyBorder="1" applyAlignment="1" applyProtection="1">
      <alignment vertical="center" wrapText="1"/>
      <protection hidden="1"/>
    </xf>
    <xf numFmtId="0" fontId="14" fillId="3" borderId="27" xfId="0" applyFont="1" applyFill="1" applyBorder="1" applyProtection="1">
      <protection hidden="1"/>
    </xf>
    <xf numFmtId="0" fontId="14" fillId="3" borderId="29" xfId="0" applyFont="1" applyFill="1" applyBorder="1" applyProtection="1">
      <protection hidden="1"/>
    </xf>
    <xf numFmtId="0" fontId="23" fillId="6" borderId="39" xfId="0" applyFont="1" applyFill="1" applyBorder="1" applyAlignment="1" applyProtection="1">
      <alignment horizontal="center" vertical="center"/>
      <protection hidden="1"/>
    </xf>
    <xf numFmtId="0" fontId="23" fillId="6" borderId="20" xfId="0" applyFont="1" applyFill="1" applyBorder="1" applyAlignment="1" applyProtection="1">
      <alignment horizontal="center" vertical="center"/>
      <protection hidden="1"/>
    </xf>
    <xf numFmtId="0" fontId="14" fillId="3" borderId="30" xfId="0" applyFont="1" applyFill="1" applyBorder="1" applyAlignment="1" applyProtection="1">
      <alignment vertical="center"/>
      <protection hidden="1"/>
    </xf>
    <xf numFmtId="0" fontId="23" fillId="6" borderId="40" xfId="0" applyFont="1" applyFill="1" applyBorder="1" applyAlignment="1" applyProtection="1">
      <alignment horizontal="center" vertical="center"/>
      <protection hidden="1"/>
    </xf>
    <xf numFmtId="167" fontId="3" fillId="6" borderId="41" xfId="0" applyNumberFormat="1" applyFont="1" applyFill="1" applyBorder="1" applyAlignment="1" applyProtection="1">
      <alignment horizontal="center" vertical="center"/>
      <protection hidden="1"/>
    </xf>
    <xf numFmtId="167" fontId="3" fillId="6" borderId="33" xfId="0" applyNumberFormat="1" applyFont="1" applyFill="1" applyBorder="1" applyAlignment="1" applyProtection="1">
      <alignment horizontal="center" vertical="center"/>
      <protection hidden="1"/>
    </xf>
    <xf numFmtId="0" fontId="23" fillId="6" borderId="42" xfId="0" applyFont="1" applyFill="1" applyBorder="1" applyAlignment="1" applyProtection="1">
      <alignment horizontal="center" vertical="center"/>
      <protection hidden="1"/>
    </xf>
    <xf numFmtId="167" fontId="3" fillId="6" borderId="20" xfId="0" applyNumberFormat="1" applyFont="1" applyFill="1" applyBorder="1" applyAlignment="1" applyProtection="1">
      <alignment horizontal="center" vertical="center"/>
      <protection hidden="1"/>
    </xf>
    <xf numFmtId="167" fontId="3" fillId="6" borderId="2" xfId="0" applyNumberFormat="1" applyFont="1" applyFill="1" applyBorder="1" applyAlignment="1" applyProtection="1">
      <alignment horizontal="center" vertical="center"/>
      <protection hidden="1"/>
    </xf>
    <xf numFmtId="0" fontId="23" fillId="6" borderId="43" xfId="0" applyFont="1" applyFill="1" applyBorder="1" applyAlignment="1" applyProtection="1">
      <alignment horizontal="center" vertical="center"/>
      <protection hidden="1"/>
    </xf>
    <xf numFmtId="167" fontId="3" fillId="6" borderId="38" xfId="0" applyNumberFormat="1" applyFont="1" applyFill="1" applyBorder="1" applyAlignment="1" applyProtection="1">
      <alignment horizontal="center" vertical="center"/>
      <protection hidden="1"/>
    </xf>
    <xf numFmtId="167" fontId="3" fillId="6" borderId="5" xfId="0" applyNumberFormat="1" applyFont="1" applyFill="1" applyBorder="1" applyAlignment="1" applyProtection="1">
      <alignment horizontal="center" vertical="center"/>
      <protection hidden="1"/>
    </xf>
    <xf numFmtId="0" fontId="5" fillId="5" borderId="7" xfId="0" applyFont="1" applyFill="1" applyBorder="1" applyAlignment="1" applyProtection="1">
      <alignment horizontal="center" vertical="top" wrapText="1"/>
      <protection hidden="1"/>
    </xf>
    <xf numFmtId="166" fontId="23" fillId="6" borderId="17" xfId="0" applyNumberFormat="1" applyFont="1" applyFill="1" applyBorder="1" applyAlignment="1" applyProtection="1">
      <alignment horizontal="center" vertical="center"/>
      <protection hidden="1"/>
    </xf>
    <xf numFmtId="0" fontId="5" fillId="5" borderId="44" xfId="0" applyFont="1" applyFill="1" applyBorder="1" applyAlignment="1" applyProtection="1">
      <alignment horizontal="center" vertical="center" wrapText="1"/>
      <protection hidden="1"/>
    </xf>
    <xf numFmtId="11" fontId="23" fillId="6" borderId="24" xfId="0" applyNumberFormat="1" applyFont="1" applyFill="1" applyBorder="1" applyAlignment="1" applyProtection="1">
      <alignment horizontal="center" vertical="center"/>
      <protection hidden="1"/>
    </xf>
    <xf numFmtId="165" fontId="14" fillId="3" borderId="0" xfId="0" applyNumberFormat="1" applyFont="1" applyFill="1" applyBorder="1" applyProtection="1">
      <protection hidden="1"/>
    </xf>
    <xf numFmtId="0" fontId="23" fillId="6" borderId="63" xfId="0" applyFont="1" applyFill="1" applyBorder="1" applyAlignment="1" applyProtection="1">
      <alignment horizontal="center" vertical="center" wrapText="1"/>
      <protection hidden="1"/>
    </xf>
    <xf numFmtId="0" fontId="23" fillId="6" borderId="28" xfId="0" applyFont="1" applyFill="1" applyBorder="1" applyAlignment="1" applyProtection="1">
      <alignment horizontal="center" vertical="center" wrapText="1"/>
      <protection hidden="1"/>
    </xf>
    <xf numFmtId="0" fontId="23" fillId="6" borderId="61" xfId="0" applyFont="1" applyFill="1" applyBorder="1" applyAlignment="1" applyProtection="1">
      <alignment vertical="center" wrapText="1"/>
      <protection hidden="1"/>
    </xf>
    <xf numFmtId="168" fontId="45" fillId="8" borderId="13" xfId="0" applyNumberFormat="1" applyFont="1" applyFill="1" applyBorder="1" applyAlignment="1" applyProtection="1">
      <alignment horizontal="center" vertical="center"/>
      <protection hidden="1"/>
    </xf>
    <xf numFmtId="0" fontId="23" fillId="8" borderId="45" xfId="0" applyFont="1" applyFill="1" applyBorder="1" applyAlignment="1" applyProtection="1">
      <alignment horizontal="center" vertical="center"/>
      <protection hidden="1"/>
    </xf>
    <xf numFmtId="166" fontId="3" fillId="8" borderId="11" xfId="0" applyNumberFormat="1" applyFont="1" applyFill="1" applyBorder="1" applyAlignment="1" applyProtection="1">
      <alignment horizontal="center" vertical="center" wrapText="1"/>
      <protection hidden="1"/>
    </xf>
    <xf numFmtId="166" fontId="3" fillId="8" borderId="33" xfId="0" applyNumberFormat="1" applyFont="1" applyFill="1" applyBorder="1" applyAlignment="1" applyProtection="1">
      <alignment horizontal="center" vertical="center" wrapText="1"/>
      <protection hidden="1"/>
    </xf>
    <xf numFmtId="166" fontId="3" fillId="8" borderId="34" xfId="0" applyNumberFormat="1" applyFont="1" applyFill="1" applyBorder="1" applyAlignment="1" applyProtection="1">
      <alignment horizontal="center" vertical="center" wrapText="1"/>
      <protection hidden="1"/>
    </xf>
    <xf numFmtId="168" fontId="23" fillId="6" borderId="4" xfId="0" applyNumberFormat="1" applyFont="1" applyFill="1" applyBorder="1" applyAlignment="1" applyProtection="1">
      <alignment horizontal="center" vertical="center"/>
      <protection hidden="1"/>
    </xf>
    <xf numFmtId="0" fontId="23" fillId="6" borderId="36" xfId="0" applyFont="1" applyFill="1" applyBorder="1" applyAlignment="1" applyProtection="1">
      <alignment horizontal="center" vertical="center"/>
      <protection hidden="1"/>
    </xf>
    <xf numFmtId="166" fontId="3" fillId="8" borderId="12" xfId="0" applyNumberFormat="1" applyFont="1" applyFill="1" applyBorder="1" applyAlignment="1" applyProtection="1">
      <alignment horizontal="center" vertical="center" wrapText="1"/>
      <protection hidden="1"/>
    </xf>
    <xf numFmtId="166" fontId="3" fillId="8" borderId="5" xfId="0" applyNumberFormat="1" applyFont="1" applyFill="1" applyBorder="1" applyAlignment="1" applyProtection="1">
      <alignment horizontal="center" vertical="center" wrapText="1"/>
      <protection hidden="1"/>
    </xf>
    <xf numFmtId="166" fontId="3" fillId="8" borderId="6" xfId="0" applyNumberFormat="1" applyFont="1" applyFill="1" applyBorder="1" applyAlignment="1" applyProtection="1">
      <alignment horizontal="center" vertical="center" wrapText="1"/>
      <protection hidden="1"/>
    </xf>
    <xf numFmtId="2" fontId="23" fillId="6" borderId="4" xfId="0" applyNumberFormat="1" applyFont="1" applyFill="1" applyBorder="1" applyAlignment="1" applyProtection="1">
      <alignment horizontal="center" vertical="center"/>
      <protection hidden="1"/>
    </xf>
    <xf numFmtId="0" fontId="3" fillId="6" borderId="59" xfId="0" applyFont="1" applyFill="1" applyBorder="1" applyAlignment="1" applyProtection="1">
      <alignment horizontal="center" wrapText="1"/>
      <protection hidden="1"/>
    </xf>
    <xf numFmtId="0" fontId="3" fillId="6" borderId="55" xfId="0" applyFont="1" applyFill="1" applyBorder="1" applyAlignment="1" applyProtection="1">
      <alignment horizontal="center"/>
      <protection hidden="1"/>
    </xf>
    <xf numFmtId="0" fontId="3" fillId="6" borderId="49" xfId="0" applyFont="1" applyFill="1" applyBorder="1" applyAlignment="1" applyProtection="1">
      <alignment horizontal="center" wrapText="1"/>
      <protection hidden="1"/>
    </xf>
    <xf numFmtId="0" fontId="25" fillId="6" borderId="55" xfId="0" applyFont="1" applyFill="1" applyBorder="1" applyAlignment="1" applyProtection="1">
      <alignment horizontal="center" vertical="center"/>
      <protection hidden="1"/>
    </xf>
    <xf numFmtId="167" fontId="3" fillId="6" borderId="37" xfId="0" applyNumberFormat="1" applyFont="1" applyFill="1" applyBorder="1" applyAlignment="1" applyProtection="1">
      <alignment horizontal="center" vertical="center"/>
      <protection hidden="1"/>
    </xf>
    <xf numFmtId="0" fontId="3" fillId="6" borderId="38" xfId="0" applyFont="1" applyFill="1" applyBorder="1" applyAlignment="1" applyProtection="1">
      <alignment horizontal="center" vertical="center"/>
      <protection hidden="1"/>
    </xf>
    <xf numFmtId="0" fontId="3" fillId="6" borderId="4" xfId="0" applyFont="1" applyFill="1" applyBorder="1" applyAlignment="1" applyProtection="1">
      <alignment horizontal="center" vertical="center"/>
      <protection hidden="1"/>
    </xf>
    <xf numFmtId="0" fontId="3" fillId="6" borderId="38" xfId="0" applyFont="1" applyFill="1" applyBorder="1" applyAlignment="1" applyProtection="1">
      <alignment horizontal="center"/>
      <protection hidden="1"/>
    </xf>
    <xf numFmtId="0" fontId="59" fillId="0" borderId="0" xfId="0" applyFont="1" applyProtection="1">
      <protection hidden="1"/>
    </xf>
    <xf numFmtId="0" fontId="7" fillId="6" borderId="47" xfId="0" applyFont="1" applyFill="1" applyBorder="1" applyAlignment="1" applyProtection="1">
      <alignment horizontal="center" vertical="center" wrapText="1"/>
      <protection hidden="1"/>
    </xf>
    <xf numFmtId="0" fontId="23" fillId="6" borderId="41" xfId="0" applyFont="1" applyFill="1" applyBorder="1" applyAlignment="1" applyProtection="1">
      <alignment vertical="top" wrapText="1"/>
      <protection hidden="1"/>
    </xf>
    <xf numFmtId="165" fontId="23" fillId="6" borderId="13" xfId="0" applyNumberFormat="1" applyFont="1" applyFill="1" applyBorder="1" applyAlignment="1" applyProtection="1">
      <alignment horizontal="center" vertical="center"/>
      <protection hidden="1"/>
    </xf>
    <xf numFmtId="0" fontId="23" fillId="6" borderId="45" xfId="0" applyFont="1" applyFill="1" applyBorder="1" applyAlignment="1" applyProtection="1">
      <alignment horizontal="center" vertical="center"/>
      <protection hidden="1"/>
    </xf>
    <xf numFmtId="0" fontId="7" fillId="7" borderId="46" xfId="0" applyFont="1" applyFill="1" applyBorder="1" applyAlignment="1" applyProtection="1">
      <alignment horizontal="center" vertical="center" wrapText="1"/>
      <protection hidden="1"/>
    </xf>
    <xf numFmtId="0" fontId="3" fillId="7" borderId="20" xfId="0" applyFont="1" applyFill="1" applyBorder="1" applyAlignment="1" applyProtection="1">
      <alignment horizontal="center" vertical="center"/>
      <protection hidden="1"/>
    </xf>
    <xf numFmtId="0" fontId="3" fillId="7" borderId="14" xfId="0" applyFont="1" applyFill="1" applyBorder="1" applyAlignment="1" applyProtection="1">
      <alignment horizontal="center" vertical="center"/>
      <protection hidden="1"/>
    </xf>
    <xf numFmtId="0" fontId="3" fillId="7" borderId="15" xfId="0" applyFont="1" applyFill="1" applyBorder="1" applyAlignment="1" applyProtection="1">
      <alignment horizontal="center" vertical="center"/>
      <protection hidden="1"/>
    </xf>
    <xf numFmtId="0" fontId="7" fillId="7" borderId="37" xfId="0" applyFont="1" applyFill="1" applyBorder="1" applyAlignment="1" applyProtection="1">
      <alignment horizontal="center" vertical="center" wrapText="1"/>
      <protection hidden="1"/>
    </xf>
    <xf numFmtId="0" fontId="3" fillId="7" borderId="38" xfId="0" applyFont="1" applyFill="1" applyBorder="1" applyProtection="1">
      <protection hidden="1"/>
    </xf>
    <xf numFmtId="2" fontId="3" fillId="7" borderId="4" xfId="0" applyNumberFormat="1" applyFont="1" applyFill="1" applyBorder="1" applyAlignment="1" applyProtection="1">
      <alignment horizontal="center" vertical="center"/>
      <protection hidden="1"/>
    </xf>
    <xf numFmtId="0" fontId="3" fillId="7" borderId="36" xfId="0" applyFont="1" applyFill="1" applyBorder="1" applyAlignment="1" applyProtection="1">
      <alignment horizontal="center" vertical="center"/>
      <protection hidden="1"/>
    </xf>
    <xf numFmtId="0" fontId="36" fillId="25" borderId="23" xfId="0" applyFont="1" applyFill="1" applyBorder="1" applyAlignment="1" applyProtection="1">
      <alignment horizontal="center" vertical="center"/>
      <protection hidden="1"/>
    </xf>
    <xf numFmtId="0" fontId="7" fillId="6" borderId="16" xfId="0" applyFont="1" applyFill="1" applyBorder="1" applyAlignment="1" applyProtection="1">
      <alignment horizontal="center" vertical="center" wrapText="1"/>
      <protection hidden="1"/>
    </xf>
    <xf numFmtId="0" fontId="23" fillId="6" borderId="32" xfId="0" applyFont="1" applyFill="1" applyBorder="1" applyProtection="1">
      <protection hidden="1"/>
    </xf>
    <xf numFmtId="2" fontId="23" fillId="6" borderId="31" xfId="0" applyNumberFormat="1" applyFont="1" applyFill="1" applyBorder="1" applyAlignment="1" applyProtection="1">
      <alignment horizontal="center" vertical="center"/>
      <protection hidden="1"/>
    </xf>
    <xf numFmtId="0" fontId="23" fillId="6" borderId="17" xfId="0" applyFont="1" applyFill="1" applyBorder="1" applyAlignment="1" applyProtection="1">
      <alignment horizontal="center" vertical="center"/>
      <protection hidden="1"/>
    </xf>
    <xf numFmtId="2" fontId="36" fillId="25" borderId="23" xfId="0" applyNumberFormat="1" applyFont="1" applyFill="1" applyBorder="1" applyAlignment="1" applyProtection="1">
      <alignment horizontal="center" vertical="center"/>
      <protection hidden="1"/>
    </xf>
    <xf numFmtId="0" fontId="7" fillId="7" borderId="47" xfId="0" applyFont="1" applyFill="1" applyBorder="1" applyAlignment="1" applyProtection="1">
      <alignment horizontal="center" vertical="center" wrapText="1"/>
      <protection hidden="1"/>
    </xf>
    <xf numFmtId="0" fontId="3" fillId="7" borderId="41" xfId="0" applyFont="1" applyFill="1" applyBorder="1" applyAlignment="1" applyProtection="1">
      <alignment horizontal="center" vertical="center"/>
      <protection hidden="1"/>
    </xf>
    <xf numFmtId="2" fontId="3" fillId="9" borderId="13" xfId="0" applyNumberFormat="1" applyFont="1" applyFill="1" applyBorder="1" applyAlignment="1" applyProtection="1">
      <alignment horizontal="center" vertical="center"/>
      <protection hidden="1"/>
    </xf>
    <xf numFmtId="0" fontId="3" fillId="7" borderId="45" xfId="0" applyFont="1" applyFill="1" applyBorder="1" applyAlignment="1" applyProtection="1">
      <alignment horizontal="center" vertical="center"/>
      <protection hidden="1"/>
    </xf>
    <xf numFmtId="1" fontId="3" fillId="7" borderId="14" xfId="0" applyNumberFormat="1" applyFont="1" applyFill="1" applyBorder="1" applyAlignment="1" applyProtection="1">
      <alignment horizontal="center" vertical="center"/>
      <protection hidden="1"/>
    </xf>
    <xf numFmtId="0" fontId="3" fillId="7" borderId="38" xfId="0" applyFont="1" applyFill="1" applyBorder="1" applyAlignment="1" applyProtection="1">
      <alignment horizontal="center" vertical="center"/>
      <protection hidden="1"/>
    </xf>
    <xf numFmtId="1" fontId="3" fillId="7" borderId="4" xfId="0" applyNumberFormat="1" applyFont="1" applyFill="1" applyBorder="1" applyAlignment="1" applyProtection="1">
      <alignment horizontal="center" vertical="center"/>
      <protection hidden="1"/>
    </xf>
    <xf numFmtId="0" fontId="23" fillId="6" borderId="41" xfId="0" applyFont="1" applyFill="1" applyBorder="1" applyProtection="1">
      <protection hidden="1"/>
    </xf>
    <xf numFmtId="2" fontId="23" fillId="6" borderId="13" xfId="0" applyNumberFormat="1" applyFont="1" applyFill="1" applyBorder="1" applyAlignment="1" applyProtection="1">
      <alignment horizontal="center" vertical="center"/>
      <protection hidden="1"/>
    </xf>
    <xf numFmtId="0" fontId="7" fillId="6" borderId="37" xfId="0" applyFont="1" applyFill="1" applyBorder="1" applyAlignment="1" applyProtection="1">
      <alignment horizontal="center" vertical="center" wrapText="1"/>
      <protection hidden="1"/>
    </xf>
    <xf numFmtId="0" fontId="23" fillId="6" borderId="38" xfId="0" applyFont="1" applyFill="1" applyBorder="1" applyProtection="1">
      <protection hidden="1"/>
    </xf>
    <xf numFmtId="167" fontId="23" fillId="6" borderId="4" xfId="0" applyNumberFormat="1" applyFont="1" applyFill="1" applyBorder="1" applyAlignment="1" applyProtection="1">
      <alignment horizontal="center" vertical="center"/>
      <protection hidden="1"/>
    </xf>
    <xf numFmtId="0" fontId="23" fillId="6" borderId="17" xfId="0" applyFont="1" applyFill="1" applyBorder="1" applyAlignment="1" applyProtection="1">
      <alignment wrapText="1"/>
      <protection hidden="1"/>
    </xf>
    <xf numFmtId="166" fontId="23" fillId="6" borderId="23" xfId="0" applyNumberFormat="1" applyFont="1" applyFill="1" applyBorder="1" applyAlignment="1" applyProtection="1">
      <alignment horizontal="center" vertical="center"/>
      <protection hidden="1"/>
    </xf>
    <xf numFmtId="0" fontId="23" fillId="6" borderId="17" xfId="0" applyFont="1" applyFill="1" applyBorder="1" applyAlignment="1" applyProtection="1">
      <alignment vertical="center" wrapText="1"/>
      <protection hidden="1"/>
    </xf>
    <xf numFmtId="0" fontId="62" fillId="0" borderId="0" xfId="0" applyFont="1" applyProtection="1">
      <protection hidden="1"/>
    </xf>
    <xf numFmtId="0" fontId="14" fillId="3" borderId="26" xfId="0" applyFont="1" applyFill="1" applyBorder="1" applyAlignment="1" applyProtection="1">
      <alignment vertical="center" wrapText="1"/>
      <protection hidden="1"/>
    </xf>
    <xf numFmtId="0" fontId="14" fillId="3" borderId="25" xfId="0" applyFont="1" applyFill="1" applyBorder="1" applyAlignment="1" applyProtection="1">
      <alignment vertical="center" wrapText="1"/>
      <protection hidden="1"/>
    </xf>
    <xf numFmtId="1" fontId="35" fillId="8" borderId="11" xfId="0" applyNumberFormat="1" applyFont="1" applyFill="1" applyBorder="1" applyAlignment="1" applyProtection="1">
      <alignment horizontal="center" vertical="center"/>
      <protection hidden="1"/>
    </xf>
    <xf numFmtId="166" fontId="7" fillId="8" borderId="33" xfId="0" applyNumberFormat="1" applyFont="1" applyFill="1" applyBorder="1" applyAlignment="1" applyProtection="1">
      <alignment horizontal="justify" vertical="justify" wrapText="1"/>
      <protection hidden="1"/>
    </xf>
    <xf numFmtId="0" fontId="9" fillId="8" borderId="33" xfId="0" applyFont="1" applyFill="1" applyBorder="1" applyAlignment="1" applyProtection="1">
      <alignment horizontal="center" vertical="center"/>
      <protection hidden="1"/>
    </xf>
    <xf numFmtId="0" fontId="37" fillId="8" borderId="33" xfId="0" applyFont="1" applyFill="1" applyBorder="1" applyAlignment="1" applyProtection="1">
      <alignment horizontal="center" vertical="center"/>
      <protection hidden="1"/>
    </xf>
    <xf numFmtId="1" fontId="3" fillId="6" borderId="3" xfId="0" applyNumberFormat="1" applyFont="1" applyFill="1" applyBorder="1" applyAlignment="1" applyProtection="1">
      <alignment horizontal="center" vertical="center"/>
      <protection hidden="1"/>
    </xf>
    <xf numFmtId="165" fontId="3" fillId="8" borderId="2" xfId="0" applyNumberFormat="1" applyFont="1" applyFill="1" applyBorder="1" applyAlignment="1" applyProtection="1">
      <alignment horizontal="center" vertical="center"/>
      <protection hidden="1"/>
    </xf>
    <xf numFmtId="165" fontId="3" fillId="6" borderId="2" xfId="0" applyNumberFormat="1" applyFont="1" applyFill="1" applyBorder="1" applyAlignment="1" applyProtection="1">
      <alignment horizontal="center" vertical="center"/>
      <protection hidden="1"/>
    </xf>
    <xf numFmtId="2" fontId="45" fillId="8" borderId="2" xfId="0" applyNumberFormat="1" applyFont="1" applyFill="1" applyBorder="1" applyAlignment="1" applyProtection="1">
      <alignment horizontal="center" vertical="center"/>
      <protection hidden="1"/>
    </xf>
    <xf numFmtId="1" fontId="45" fillId="8" borderId="2" xfId="0" applyNumberFormat="1" applyFont="1" applyFill="1" applyBorder="1" applyAlignment="1" applyProtection="1">
      <alignment horizontal="center" vertical="center"/>
      <protection hidden="1"/>
    </xf>
    <xf numFmtId="166" fontId="23" fillId="6" borderId="2" xfId="0" applyNumberFormat="1" applyFont="1" applyFill="1" applyBorder="1" applyAlignment="1" applyProtection="1">
      <alignment horizontal="center" vertical="center"/>
      <protection hidden="1"/>
    </xf>
    <xf numFmtId="1" fontId="3" fillId="8" borderId="12" xfId="0" applyNumberFormat="1" applyFont="1" applyFill="1" applyBorder="1" applyAlignment="1" applyProtection="1">
      <alignment horizontal="center" vertical="center"/>
      <protection hidden="1"/>
    </xf>
    <xf numFmtId="165" fontId="3" fillId="8" borderId="5" xfId="0" applyNumberFormat="1" applyFont="1" applyFill="1" applyBorder="1" applyAlignment="1" applyProtection="1">
      <alignment horizontal="center" vertical="center"/>
      <protection hidden="1"/>
    </xf>
    <xf numFmtId="2" fontId="45" fillId="8" borderId="5" xfId="0" applyNumberFormat="1" applyFont="1" applyFill="1" applyBorder="1" applyAlignment="1" applyProtection="1">
      <alignment horizontal="center" vertical="center"/>
      <protection hidden="1"/>
    </xf>
    <xf numFmtId="167" fontId="3" fillId="8" borderId="5" xfId="0" applyNumberFormat="1" applyFont="1" applyFill="1" applyBorder="1" applyAlignment="1" applyProtection="1">
      <alignment horizontal="center" vertical="center"/>
      <protection hidden="1"/>
    </xf>
    <xf numFmtId="2" fontId="23" fillId="8" borderId="5" xfId="0" applyNumberFormat="1" applyFont="1" applyFill="1" applyBorder="1" applyAlignment="1" applyProtection="1">
      <alignment horizontal="center" vertical="center"/>
      <protection hidden="1"/>
    </xf>
    <xf numFmtId="165" fontId="3" fillId="3" borderId="0" xfId="0" applyNumberFormat="1" applyFont="1" applyFill="1" applyAlignment="1" applyProtection="1">
      <alignment horizontal="center" vertical="center" wrapText="1"/>
      <protection hidden="1"/>
    </xf>
    <xf numFmtId="165" fontId="29" fillId="4" borderId="1" xfId="0" applyNumberFormat="1" applyFont="1" applyFill="1" applyBorder="1" applyAlignment="1" applyProtection="1">
      <alignment horizontal="center" vertical="center"/>
      <protection locked="0" hidden="1"/>
    </xf>
    <xf numFmtId="165" fontId="29" fillId="4" borderId="52" xfId="0" applyNumberFormat="1" applyFont="1" applyFill="1" applyBorder="1" applyAlignment="1" applyProtection="1">
      <alignment horizontal="center" vertical="center"/>
      <protection locked="0" hidden="1"/>
    </xf>
    <xf numFmtId="165" fontId="29" fillId="4" borderId="2" xfId="0" applyNumberFormat="1" applyFont="1" applyFill="1" applyBorder="1" applyAlignment="1" applyProtection="1">
      <alignment horizontal="center" vertical="center"/>
      <protection locked="0" hidden="1"/>
    </xf>
    <xf numFmtId="165" fontId="29" fillId="4" borderId="10" xfId="0" applyNumberFormat="1" applyFont="1" applyFill="1" applyBorder="1" applyAlignment="1" applyProtection="1">
      <alignment horizontal="center" vertical="center"/>
      <protection locked="0" hidden="1"/>
    </xf>
    <xf numFmtId="165" fontId="29" fillId="4" borderId="5" xfId="0" applyNumberFormat="1" applyFont="1" applyFill="1" applyBorder="1" applyAlignment="1" applyProtection="1">
      <alignment horizontal="center" vertical="center"/>
      <protection locked="0" hidden="1"/>
    </xf>
    <xf numFmtId="165" fontId="29" fillId="4" borderId="6" xfId="0" applyNumberFormat="1" applyFont="1" applyFill="1" applyBorder="1" applyAlignment="1" applyProtection="1">
      <alignment horizontal="center" vertical="center"/>
      <protection locked="0" hidden="1"/>
    </xf>
    <xf numFmtId="2" fontId="29" fillId="4" borderId="1" xfId="0" applyNumberFormat="1" applyFont="1" applyFill="1" applyBorder="1" applyAlignment="1" applyProtection="1">
      <alignment horizontal="center" vertical="center"/>
      <protection locked="0" hidden="1"/>
    </xf>
    <xf numFmtId="2" fontId="29" fillId="4" borderId="52" xfId="0" applyNumberFormat="1" applyFont="1" applyFill="1" applyBorder="1" applyAlignment="1" applyProtection="1">
      <alignment horizontal="center" vertical="center"/>
      <protection locked="0" hidden="1"/>
    </xf>
    <xf numFmtId="2" fontId="29" fillId="4" borderId="2" xfId="0" applyNumberFormat="1" applyFont="1" applyFill="1" applyBorder="1" applyAlignment="1" applyProtection="1">
      <alignment horizontal="center" vertical="center"/>
      <protection locked="0" hidden="1"/>
    </xf>
    <xf numFmtId="2" fontId="29" fillId="4" borderId="10" xfId="0" applyNumberFormat="1" applyFont="1" applyFill="1" applyBorder="1" applyAlignment="1" applyProtection="1">
      <alignment horizontal="center" vertical="center"/>
      <protection locked="0" hidden="1"/>
    </xf>
    <xf numFmtId="2" fontId="29" fillId="4" borderId="5" xfId="0" applyNumberFormat="1" applyFont="1" applyFill="1" applyBorder="1" applyAlignment="1" applyProtection="1">
      <alignment horizontal="center" vertical="center"/>
      <protection locked="0" hidden="1"/>
    </xf>
    <xf numFmtId="2" fontId="29" fillId="4" borderId="6" xfId="0" applyNumberFormat="1" applyFont="1" applyFill="1" applyBorder="1" applyAlignment="1" applyProtection="1">
      <alignment horizontal="center" vertical="center"/>
      <protection locked="0" hidden="1"/>
    </xf>
    <xf numFmtId="165" fontId="3" fillId="6" borderId="41" xfId="0" applyNumberFormat="1" applyFont="1" applyFill="1" applyBorder="1" applyAlignment="1" applyProtection="1">
      <alignment horizontal="center" vertical="center"/>
      <protection hidden="1"/>
    </xf>
    <xf numFmtId="165" fontId="3" fillId="6" borderId="33" xfId="0" applyNumberFormat="1" applyFont="1" applyFill="1" applyBorder="1" applyAlignment="1" applyProtection="1">
      <alignment horizontal="center" vertical="center"/>
      <protection hidden="1"/>
    </xf>
    <xf numFmtId="165" fontId="3" fillId="6" borderId="20" xfId="0" applyNumberFormat="1" applyFont="1" applyFill="1" applyBorder="1" applyAlignment="1" applyProtection="1">
      <alignment horizontal="center" vertical="center"/>
      <protection hidden="1"/>
    </xf>
    <xf numFmtId="165" fontId="3" fillId="6" borderId="38" xfId="0" applyNumberFormat="1" applyFont="1" applyFill="1" applyBorder="1" applyAlignment="1" applyProtection="1">
      <alignment horizontal="center" vertical="center"/>
      <protection hidden="1"/>
    </xf>
    <xf numFmtId="165" fontId="3" fillId="6" borderId="5" xfId="0" applyNumberFormat="1" applyFont="1" applyFill="1" applyBorder="1" applyAlignment="1" applyProtection="1">
      <alignment horizontal="center" vertical="center"/>
      <protection hidden="1"/>
    </xf>
    <xf numFmtId="2" fontId="3" fillId="6" borderId="41" xfId="0" applyNumberFormat="1" applyFont="1" applyFill="1" applyBorder="1" applyAlignment="1" applyProtection="1">
      <alignment horizontal="center" vertical="center"/>
      <protection hidden="1"/>
    </xf>
    <xf numFmtId="2" fontId="3" fillId="6" borderId="33" xfId="0" applyNumberFormat="1" applyFont="1" applyFill="1" applyBorder="1" applyAlignment="1" applyProtection="1">
      <alignment horizontal="center" vertical="center"/>
      <protection hidden="1"/>
    </xf>
    <xf numFmtId="2" fontId="3" fillId="6" borderId="20" xfId="0" applyNumberFormat="1" applyFont="1" applyFill="1" applyBorder="1" applyAlignment="1" applyProtection="1">
      <alignment horizontal="center" vertical="center"/>
      <protection hidden="1"/>
    </xf>
    <xf numFmtId="2" fontId="3" fillId="6" borderId="2" xfId="0" applyNumberFormat="1" applyFont="1" applyFill="1" applyBorder="1" applyAlignment="1" applyProtection="1">
      <alignment horizontal="center" vertical="center"/>
      <protection hidden="1"/>
    </xf>
    <xf numFmtId="2" fontId="3" fillId="6" borderId="38" xfId="0" applyNumberFormat="1" applyFont="1" applyFill="1" applyBorder="1" applyAlignment="1" applyProtection="1">
      <alignment horizontal="center" vertical="center"/>
      <protection hidden="1"/>
    </xf>
    <xf numFmtId="2" fontId="3" fillId="6" borderId="5" xfId="0" applyNumberFormat="1" applyFont="1" applyFill="1" applyBorder="1" applyAlignment="1" applyProtection="1">
      <alignment horizontal="center" vertical="center"/>
      <protection hidden="1"/>
    </xf>
    <xf numFmtId="166" fontId="29" fillId="4" borderId="1" xfId="0" applyNumberFormat="1" applyFont="1" applyFill="1" applyBorder="1" applyAlignment="1" applyProtection="1">
      <alignment horizontal="center" vertical="center"/>
      <protection locked="0" hidden="1"/>
    </xf>
    <xf numFmtId="166" fontId="3" fillId="6" borderId="41" xfId="0" applyNumberFormat="1" applyFont="1" applyFill="1" applyBorder="1" applyAlignment="1" applyProtection="1">
      <alignment horizontal="center" vertical="center"/>
      <protection hidden="1"/>
    </xf>
    <xf numFmtId="166" fontId="3" fillId="6" borderId="33" xfId="0" applyNumberFormat="1" applyFont="1" applyFill="1" applyBorder="1" applyAlignment="1" applyProtection="1">
      <alignment horizontal="center" vertical="center"/>
      <protection hidden="1"/>
    </xf>
    <xf numFmtId="166" fontId="3" fillId="6" borderId="20" xfId="0" applyNumberFormat="1" applyFont="1" applyFill="1" applyBorder="1" applyAlignment="1" applyProtection="1">
      <alignment horizontal="center" vertical="center"/>
      <protection hidden="1"/>
    </xf>
    <xf numFmtId="166" fontId="3" fillId="6" borderId="2" xfId="0" applyNumberFormat="1" applyFont="1" applyFill="1" applyBorder="1" applyAlignment="1" applyProtection="1">
      <alignment horizontal="center" vertical="center"/>
      <protection hidden="1"/>
    </xf>
    <xf numFmtId="166" fontId="3" fillId="6" borderId="38" xfId="0" applyNumberFormat="1" applyFont="1" applyFill="1" applyBorder="1" applyAlignment="1" applyProtection="1">
      <alignment horizontal="center" vertical="center"/>
      <protection hidden="1"/>
    </xf>
    <xf numFmtId="166" fontId="3" fillId="6" borderId="5" xfId="0" applyNumberFormat="1" applyFont="1" applyFill="1" applyBorder="1" applyAlignment="1" applyProtection="1">
      <alignment horizontal="center" vertical="center"/>
      <protection hidden="1"/>
    </xf>
    <xf numFmtId="0" fontId="52" fillId="12" borderId="8" xfId="0" applyFont="1" applyFill="1" applyBorder="1" applyAlignment="1">
      <alignment horizontal="center" vertical="center"/>
    </xf>
    <xf numFmtId="0" fontId="52" fillId="12" borderId="9" xfId="0" applyFont="1" applyFill="1" applyBorder="1" applyAlignment="1">
      <alignment horizontal="center" vertical="center"/>
    </xf>
    <xf numFmtId="0" fontId="35" fillId="0" borderId="41" xfId="0" applyFont="1" applyBorder="1" applyAlignment="1">
      <alignment horizontal="center" vertical="center"/>
    </xf>
    <xf numFmtId="0" fontId="35" fillId="0" borderId="20" xfId="0" applyFont="1" applyBorder="1" applyAlignment="1">
      <alignment horizontal="center" vertical="center"/>
    </xf>
    <xf numFmtId="166" fontId="45" fillId="8" borderId="2" xfId="0" applyNumberFormat="1" applyFont="1" applyFill="1" applyBorder="1" applyAlignment="1" applyProtection="1">
      <alignment horizontal="center" vertical="center"/>
      <protection hidden="1"/>
    </xf>
    <xf numFmtId="2" fontId="23" fillId="6" borderId="2" xfId="0" applyNumberFormat="1" applyFont="1" applyFill="1" applyBorder="1" applyAlignment="1" applyProtection="1">
      <alignment horizontal="center" vertical="center"/>
      <protection hidden="1"/>
    </xf>
    <xf numFmtId="166" fontId="7" fillId="6" borderId="9" xfId="0" applyNumberFormat="1" applyFont="1" applyFill="1" applyBorder="1" applyAlignment="1" applyProtection="1">
      <alignment horizontal="left" vertical="center" wrapText="1"/>
      <protection hidden="1"/>
    </xf>
    <xf numFmtId="166" fontId="7" fillId="6" borderId="8" xfId="0" applyNumberFormat="1" applyFont="1" applyFill="1" applyBorder="1" applyAlignment="1" applyProtection="1">
      <alignment horizontal="left" vertical="center" wrapText="1"/>
      <protection hidden="1"/>
    </xf>
    <xf numFmtId="166" fontId="3" fillId="11" borderId="23" xfId="0" applyNumberFormat="1" applyFont="1" applyFill="1" applyBorder="1" applyAlignment="1" applyProtection="1">
      <alignment horizontal="center" vertical="center"/>
      <protection locked="0" hidden="1"/>
    </xf>
    <xf numFmtId="2" fontId="29" fillId="25" borderId="11" xfId="0" applyNumberFormat="1" applyFont="1" applyFill="1" applyBorder="1" applyAlignment="1" applyProtection="1">
      <alignment horizontal="center" vertical="center"/>
      <protection hidden="1"/>
    </xf>
    <xf numFmtId="1" fontId="3" fillId="25" borderId="45" xfId="0" applyNumberFormat="1" applyFont="1" applyFill="1" applyBorder="1" applyAlignment="1" applyProtection="1">
      <alignment horizontal="center" vertical="center"/>
      <protection hidden="1"/>
    </xf>
    <xf numFmtId="2" fontId="29" fillId="25" borderId="3" xfId="0" applyNumberFormat="1" applyFont="1" applyFill="1" applyBorder="1" applyAlignment="1" applyProtection="1">
      <alignment horizontal="center" vertical="center"/>
      <protection hidden="1"/>
    </xf>
    <xf numFmtId="1" fontId="29" fillId="25" borderId="10" xfId="0" applyNumberFormat="1" applyFont="1" applyFill="1" applyBorder="1" applyAlignment="1" applyProtection="1">
      <alignment horizontal="center" vertical="center"/>
      <protection hidden="1"/>
    </xf>
    <xf numFmtId="2" fontId="29" fillId="25" borderId="12" xfId="0" applyNumberFormat="1" applyFont="1" applyFill="1" applyBorder="1" applyAlignment="1" applyProtection="1">
      <alignment horizontal="center" vertical="center"/>
      <protection hidden="1"/>
    </xf>
    <xf numFmtId="1" fontId="29" fillId="25" borderId="6" xfId="0" applyNumberFormat="1" applyFont="1" applyFill="1" applyBorder="1" applyAlignment="1" applyProtection="1">
      <alignment horizontal="center" vertical="center"/>
      <protection hidden="1"/>
    </xf>
    <xf numFmtId="0" fontId="14" fillId="25" borderId="0" xfId="0" applyFont="1" applyFill="1" applyProtection="1"/>
    <xf numFmtId="2" fontId="3" fillId="25" borderId="11" xfId="0" applyNumberFormat="1" applyFont="1" applyFill="1" applyBorder="1" applyAlignment="1" applyProtection="1">
      <alignment horizontal="center" vertical="center"/>
      <protection hidden="1"/>
    </xf>
    <xf numFmtId="1" fontId="29" fillId="25" borderId="34" xfId="0" applyNumberFormat="1" applyFont="1" applyFill="1" applyBorder="1" applyAlignment="1" applyProtection="1">
      <alignment horizontal="center" vertical="center"/>
      <protection hidden="1"/>
    </xf>
    <xf numFmtId="2" fontId="3" fillId="25" borderId="3" xfId="0" applyNumberFormat="1" applyFont="1" applyFill="1" applyBorder="1" applyAlignment="1" applyProtection="1">
      <alignment horizontal="center" vertical="center"/>
      <protection hidden="1"/>
    </xf>
    <xf numFmtId="1" fontId="29" fillId="25" borderId="52" xfId="0" applyNumberFormat="1" applyFont="1" applyFill="1" applyBorder="1" applyAlignment="1" applyProtection="1">
      <alignment horizontal="center" vertical="center"/>
      <protection hidden="1"/>
    </xf>
    <xf numFmtId="2" fontId="3" fillId="25" borderId="12" xfId="0" applyNumberFormat="1" applyFont="1" applyFill="1" applyBorder="1" applyAlignment="1" applyProtection="1">
      <alignment horizontal="center" vertical="center"/>
      <protection hidden="1"/>
    </xf>
    <xf numFmtId="2" fontId="3" fillId="25" borderId="7" xfId="0" applyNumberFormat="1" applyFont="1" applyFill="1" applyBorder="1" applyAlignment="1" applyProtection="1">
      <alignment horizontal="center" vertical="center"/>
      <protection hidden="1"/>
    </xf>
    <xf numFmtId="1" fontId="29" fillId="25" borderId="9" xfId="0" applyNumberFormat="1" applyFont="1" applyFill="1" applyBorder="1" applyAlignment="1" applyProtection="1">
      <alignment horizontal="center" vertical="center"/>
      <protection hidden="1"/>
    </xf>
    <xf numFmtId="0" fontId="14" fillId="0" borderId="0" xfId="0" applyFont="1" applyFill="1" applyProtection="1"/>
    <xf numFmtId="10" fontId="49" fillId="25" borderId="23" xfId="7" applyNumberFormat="1" applyFont="1" applyFill="1" applyBorder="1" applyAlignment="1" applyProtection="1">
      <alignment horizontal="center" vertical="center"/>
      <protection hidden="1"/>
    </xf>
    <xf numFmtId="2" fontId="49" fillId="25" borderId="17" xfId="0" applyNumberFormat="1" applyFont="1" applyFill="1" applyBorder="1" applyAlignment="1" applyProtection="1">
      <alignment horizontal="center" vertical="center"/>
      <protection hidden="1"/>
    </xf>
    <xf numFmtId="0" fontId="23" fillId="25" borderId="17" xfId="0" applyFont="1" applyFill="1" applyBorder="1" applyAlignment="1" applyProtection="1">
      <alignment wrapText="1"/>
    </xf>
    <xf numFmtId="166" fontId="23" fillId="25" borderId="23" xfId="0" applyNumberFormat="1" applyFont="1" applyFill="1" applyBorder="1" applyAlignment="1" applyProtection="1">
      <alignment horizontal="center" vertical="center"/>
    </xf>
    <xf numFmtId="0" fontId="23" fillId="25" borderId="45" xfId="0" applyFont="1" applyFill="1" applyBorder="1" applyAlignment="1" applyProtection="1">
      <alignment horizontal="center" vertical="center"/>
    </xf>
    <xf numFmtId="0" fontId="14" fillId="25" borderId="0" xfId="0" applyFont="1" applyFill="1" applyBorder="1" applyProtection="1"/>
    <xf numFmtId="0" fontId="23" fillId="25" borderId="17" xfId="0" applyFont="1" applyFill="1" applyBorder="1" applyAlignment="1" applyProtection="1">
      <alignment vertical="center" wrapText="1"/>
    </xf>
    <xf numFmtId="0" fontId="23" fillId="25" borderId="36" xfId="0" applyFont="1" applyFill="1" applyBorder="1" applyAlignment="1" applyProtection="1">
      <alignment horizontal="center" vertical="center"/>
    </xf>
    <xf numFmtId="2" fontId="3" fillId="25" borderId="0" xfId="0" applyNumberFormat="1" applyFont="1" applyFill="1" applyProtection="1">
      <protection hidden="1"/>
    </xf>
    <xf numFmtId="0" fontId="4" fillId="25" borderId="17" xfId="0" applyFont="1" applyFill="1" applyBorder="1" applyAlignment="1" applyProtection="1">
      <alignment horizontal="center" vertical="center" wrapText="1"/>
      <protection hidden="1"/>
    </xf>
    <xf numFmtId="0" fontId="4" fillId="25" borderId="23" xfId="0" applyFont="1" applyFill="1" applyBorder="1" applyAlignment="1" applyProtection="1">
      <alignment horizontal="center" vertical="center" wrapText="1"/>
      <protection hidden="1"/>
    </xf>
    <xf numFmtId="2" fontId="46" fillId="25" borderId="23" xfId="0" applyNumberFormat="1" applyFont="1" applyFill="1" applyBorder="1" applyAlignment="1" applyProtection="1">
      <alignment horizontal="center" vertical="center" wrapText="1"/>
      <protection hidden="1"/>
    </xf>
    <xf numFmtId="0" fontId="41" fillId="0" borderId="0" xfId="0" applyFont="1" applyProtection="1">
      <protection hidden="1"/>
    </xf>
    <xf numFmtId="0" fontId="41" fillId="0" borderId="0" xfId="0" applyFont="1" applyAlignment="1" applyProtection="1">
      <alignment horizontal="center"/>
      <protection hidden="1"/>
    </xf>
    <xf numFmtId="0" fontId="41" fillId="0" borderId="0" xfId="0" applyFont="1" applyAlignment="1" applyProtection="1">
      <alignment horizontal="center" vertical="center" wrapText="1"/>
      <protection hidden="1"/>
    </xf>
    <xf numFmtId="0" fontId="41" fillId="0" borderId="0" xfId="0" applyFont="1" applyAlignment="1" applyProtection="1">
      <alignment horizontal="left" vertical="center" wrapText="1"/>
      <protection hidden="1"/>
    </xf>
    <xf numFmtId="0" fontId="41" fillId="0" borderId="0" xfId="0" applyFont="1" applyBorder="1" applyAlignment="1" applyProtection="1">
      <alignment vertical="center" wrapText="1"/>
      <protection hidden="1"/>
    </xf>
    <xf numFmtId="0" fontId="41" fillId="0" borderId="0" xfId="0" applyFont="1" applyBorder="1" applyAlignment="1" applyProtection="1">
      <alignment horizontal="left" vertical="center" wrapText="1"/>
      <protection hidden="1"/>
    </xf>
    <xf numFmtId="0" fontId="41" fillId="3" borderId="0" xfId="0" applyFont="1" applyFill="1" applyProtection="1">
      <protection hidden="1"/>
    </xf>
    <xf numFmtId="0" fontId="44" fillId="3" borderId="0" xfId="0" applyFont="1" applyFill="1" applyBorder="1" applyAlignment="1" applyProtection="1">
      <alignment horizontal="left" vertical="center" wrapText="1"/>
      <protection hidden="1"/>
    </xf>
    <xf numFmtId="0" fontId="41" fillId="3" borderId="0" xfId="0" applyFont="1" applyFill="1" applyAlignment="1" applyProtection="1">
      <alignment horizontal="center" vertical="center" wrapText="1"/>
      <protection hidden="1"/>
    </xf>
    <xf numFmtId="0" fontId="41" fillId="3" borderId="0" xfId="0" applyFont="1" applyFill="1" applyAlignment="1" applyProtection="1">
      <alignment horizontal="center"/>
      <protection hidden="1"/>
    </xf>
    <xf numFmtId="0" fontId="41" fillId="3" borderId="0" xfId="0" applyFont="1" applyFill="1" applyBorder="1" applyAlignment="1" applyProtection="1">
      <alignment vertical="center" wrapText="1"/>
      <protection hidden="1"/>
    </xf>
    <xf numFmtId="2" fontId="35" fillId="27" borderId="0" xfId="2" applyFont="1" applyFill="1" applyBorder="1" applyAlignment="1" applyProtection="1">
      <alignment horizontal="center" vertical="center" wrapText="1"/>
      <protection hidden="1"/>
    </xf>
    <xf numFmtId="0" fontId="41" fillId="3" borderId="0" xfId="0" applyFont="1" applyFill="1" applyBorder="1" applyAlignment="1" applyProtection="1">
      <alignment horizontal="left" vertical="center" wrapText="1"/>
      <protection hidden="1"/>
    </xf>
    <xf numFmtId="14" fontId="41" fillId="3" borderId="0" xfId="0" applyNumberFormat="1" applyFont="1" applyFill="1" applyAlignment="1" applyProtection="1">
      <alignment horizontal="left" vertical="center" wrapText="1"/>
      <protection hidden="1"/>
    </xf>
    <xf numFmtId="0" fontId="41" fillId="3" borderId="0" xfId="0" applyFont="1" applyFill="1" applyAlignment="1" applyProtection="1">
      <alignment horizontal="left" vertical="center" wrapText="1"/>
      <protection hidden="1"/>
    </xf>
    <xf numFmtId="2" fontId="41" fillId="3" borderId="0" xfId="0" applyNumberFormat="1" applyFont="1" applyFill="1" applyAlignment="1" applyProtection="1">
      <alignment horizontal="left"/>
      <protection hidden="1"/>
    </xf>
    <xf numFmtId="0" fontId="41" fillId="3" borderId="0" xfId="0" applyFont="1" applyFill="1" applyAlignment="1" applyProtection="1">
      <alignment horizontal="left"/>
      <protection hidden="1"/>
    </xf>
    <xf numFmtId="2" fontId="41" fillId="3" borderId="0" xfId="0" applyNumberFormat="1" applyFont="1" applyFill="1" applyAlignment="1" applyProtection="1">
      <protection hidden="1"/>
    </xf>
    <xf numFmtId="0" fontId="41" fillId="3" borderId="0" xfId="0" applyFont="1" applyFill="1" applyAlignment="1" applyProtection="1">
      <protection hidden="1"/>
    </xf>
    <xf numFmtId="0" fontId="44" fillId="3" borderId="0" xfId="0" applyFont="1" applyFill="1" applyAlignment="1" applyProtection="1">
      <alignment horizontal="left" vertical="center"/>
      <protection hidden="1"/>
    </xf>
    <xf numFmtId="49" fontId="44" fillId="3" borderId="0" xfId="0" applyNumberFormat="1" applyFont="1" applyFill="1" applyAlignment="1" applyProtection="1">
      <alignment horizontal="right"/>
      <protection hidden="1"/>
    </xf>
    <xf numFmtId="0" fontId="41" fillId="3" borderId="0" xfId="0" applyNumberFormat="1" applyFont="1" applyFill="1" applyAlignment="1" applyProtection="1">
      <alignment horizontal="center"/>
      <protection hidden="1"/>
    </xf>
    <xf numFmtId="0" fontId="41" fillId="3" borderId="0" xfId="0" applyFont="1" applyFill="1" applyAlignment="1" applyProtection="1">
      <alignment horizontal="left" vertical="justify" wrapText="1"/>
      <protection hidden="1"/>
    </xf>
    <xf numFmtId="1" fontId="22" fillId="3" borderId="23" xfId="0" applyNumberFormat="1" applyFont="1" applyFill="1" applyBorder="1" applyAlignment="1" applyProtection="1">
      <alignment horizontal="center" vertical="center" wrapText="1"/>
      <protection hidden="1"/>
    </xf>
    <xf numFmtId="0" fontId="22" fillId="3" borderId="18" xfId="0" applyFont="1" applyFill="1" applyBorder="1" applyAlignment="1" applyProtection="1">
      <alignment horizontal="center" vertical="center" wrapText="1"/>
      <protection hidden="1"/>
    </xf>
    <xf numFmtId="0" fontId="22" fillId="3" borderId="17" xfId="0" applyFont="1" applyFill="1" applyBorder="1" applyAlignment="1" applyProtection="1">
      <alignment horizontal="center" vertical="center" wrapText="1"/>
      <protection hidden="1"/>
    </xf>
    <xf numFmtId="1" fontId="41" fillId="3" borderId="23" xfId="0" applyNumberFormat="1" applyFont="1" applyFill="1" applyBorder="1" applyAlignment="1" applyProtection="1">
      <alignment horizontal="center" vertical="center" wrapText="1"/>
      <protection hidden="1"/>
    </xf>
    <xf numFmtId="0" fontId="41" fillId="3" borderId="18" xfId="0" applyFont="1" applyFill="1" applyBorder="1" applyAlignment="1" applyProtection="1">
      <alignment horizontal="center" vertical="center" wrapText="1"/>
      <protection hidden="1"/>
    </xf>
    <xf numFmtId="0" fontId="41" fillId="3" borderId="17" xfId="0" applyFont="1" applyFill="1" applyBorder="1" applyAlignment="1" applyProtection="1">
      <alignment horizontal="center" vertical="center" wrapText="1"/>
      <protection hidden="1"/>
    </xf>
    <xf numFmtId="0" fontId="60" fillId="3" borderId="0" xfId="0" applyFont="1" applyFill="1" applyAlignment="1" applyProtection="1">
      <alignment vertical="center"/>
      <protection hidden="1"/>
    </xf>
    <xf numFmtId="0" fontId="41" fillId="3" borderId="0" xfId="0" applyFont="1" applyFill="1" applyAlignment="1" applyProtection="1">
      <alignment horizontal="justify" vertical="center" wrapText="1"/>
      <protection hidden="1"/>
    </xf>
    <xf numFmtId="0" fontId="44" fillId="3" borderId="33" xfId="0" applyFont="1" applyFill="1" applyBorder="1" applyAlignment="1" applyProtection="1">
      <alignment horizontal="center" vertical="center" wrapText="1"/>
      <protection hidden="1"/>
    </xf>
    <xf numFmtId="0" fontId="44" fillId="3" borderId="51" xfId="0" applyFont="1" applyFill="1" applyBorder="1" applyAlignment="1" applyProtection="1">
      <alignment horizontal="center" vertical="center" wrapText="1"/>
      <protection hidden="1"/>
    </xf>
    <xf numFmtId="0" fontId="41" fillId="3" borderId="5" xfId="0" applyFont="1" applyFill="1" applyBorder="1" applyAlignment="1" applyProtection="1">
      <alignment horizontal="center" vertical="center"/>
      <protection hidden="1"/>
    </xf>
    <xf numFmtId="0" fontId="41" fillId="3" borderId="4" xfId="0" applyFont="1" applyFill="1" applyBorder="1" applyAlignment="1" applyProtection="1">
      <alignment horizontal="center" vertical="center" wrapText="1"/>
      <protection hidden="1"/>
    </xf>
    <xf numFmtId="2" fontId="35" fillId="27" borderId="23" xfId="2" applyFont="1" applyFill="1" applyBorder="1" applyAlignment="1" applyProtection="1">
      <alignment horizontal="center" vertical="center"/>
      <protection hidden="1"/>
    </xf>
    <xf numFmtId="0" fontId="44" fillId="3" borderId="8" xfId="0" applyFont="1" applyFill="1" applyBorder="1" applyAlignment="1" applyProtection="1">
      <alignment horizontal="center" vertical="center"/>
      <protection hidden="1"/>
    </xf>
    <xf numFmtId="0" fontId="44" fillId="3" borderId="8" xfId="0" applyFont="1" applyFill="1" applyBorder="1" applyAlignment="1" applyProtection="1">
      <alignment horizontal="center" vertical="center" wrapText="1"/>
      <protection hidden="1"/>
    </xf>
    <xf numFmtId="0" fontId="44" fillId="3" borderId="0" xfId="0" applyFont="1" applyFill="1" applyBorder="1" applyAlignment="1" applyProtection="1">
      <alignment horizontal="center" vertical="center" wrapText="1"/>
      <protection hidden="1"/>
    </xf>
    <xf numFmtId="0" fontId="44" fillId="3" borderId="0" xfId="0" applyFont="1" applyFill="1" applyBorder="1" applyAlignment="1" applyProtection="1">
      <alignment horizontal="center" vertical="center"/>
      <protection hidden="1"/>
    </xf>
    <xf numFmtId="164" fontId="44" fillId="3" borderId="0" xfId="0" applyNumberFormat="1" applyFont="1" applyFill="1" applyBorder="1" applyAlignment="1" applyProtection="1">
      <alignment horizontal="center" vertical="center" wrapText="1"/>
      <protection hidden="1"/>
    </xf>
    <xf numFmtId="0" fontId="41" fillId="3" borderId="0" xfId="0" applyFont="1" applyFill="1" applyAlignment="1" applyProtection="1">
      <alignment horizontal="justify" vertical="justify" wrapText="1"/>
      <protection hidden="1"/>
    </xf>
    <xf numFmtId="0" fontId="44" fillId="3" borderId="21" xfId="0" applyFont="1" applyFill="1" applyBorder="1" applyAlignment="1" applyProtection="1">
      <alignment horizontal="center" vertical="center" wrapText="1"/>
      <protection hidden="1"/>
    </xf>
    <xf numFmtId="0" fontId="44" fillId="3" borderId="2" xfId="0" applyFont="1" applyFill="1" applyBorder="1" applyAlignment="1" applyProtection="1">
      <alignment horizontal="center" vertical="center" wrapText="1"/>
      <protection hidden="1"/>
    </xf>
    <xf numFmtId="0" fontId="41" fillId="3" borderId="14" xfId="0" applyFont="1" applyFill="1" applyBorder="1" applyAlignment="1" applyProtection="1">
      <alignment horizontal="center" vertical="center" wrapText="1"/>
      <protection hidden="1"/>
    </xf>
    <xf numFmtId="1" fontId="41" fillId="3" borderId="2" xfId="0" applyNumberFormat="1" applyFont="1" applyFill="1" applyBorder="1" applyAlignment="1" applyProtection="1">
      <alignment horizontal="center" vertical="center" wrapText="1"/>
      <protection hidden="1"/>
    </xf>
    <xf numFmtId="166" fontId="41" fillId="3" borderId="2" xfId="0" quotePrefix="1" applyNumberFormat="1" applyFont="1" applyFill="1" applyBorder="1" applyAlignment="1" applyProtection="1">
      <alignment horizontal="center" vertical="center" wrapText="1"/>
      <protection hidden="1"/>
    </xf>
    <xf numFmtId="166" fontId="41" fillId="3" borderId="2" xfId="0" applyNumberFormat="1" applyFont="1" applyFill="1" applyBorder="1" applyAlignment="1" applyProtection="1">
      <alignment horizontal="center" vertical="center" wrapText="1"/>
      <protection hidden="1"/>
    </xf>
    <xf numFmtId="2" fontId="22" fillId="3" borderId="2" xfId="0" applyNumberFormat="1" applyFont="1" applyFill="1" applyBorder="1" applyAlignment="1" applyProtection="1">
      <alignment horizontal="center" vertical="center" wrapText="1"/>
      <protection hidden="1"/>
    </xf>
    <xf numFmtId="0" fontId="41" fillId="3" borderId="2" xfId="0" quotePrefix="1" applyFont="1" applyFill="1" applyBorder="1" applyAlignment="1" applyProtection="1">
      <alignment horizontal="center" vertical="center" wrapText="1"/>
      <protection hidden="1"/>
    </xf>
    <xf numFmtId="2" fontId="41" fillId="3" borderId="2" xfId="0" applyNumberFormat="1" applyFont="1" applyFill="1" applyBorder="1" applyAlignment="1" applyProtection="1">
      <alignment horizontal="center" vertical="center" wrapText="1"/>
      <protection hidden="1"/>
    </xf>
    <xf numFmtId="1" fontId="41" fillId="3" borderId="2" xfId="0" quotePrefix="1" applyNumberFormat="1" applyFont="1" applyFill="1" applyBorder="1" applyAlignment="1" applyProtection="1">
      <alignment horizontal="center" vertical="center" wrapText="1"/>
      <protection hidden="1"/>
    </xf>
    <xf numFmtId="185" fontId="41" fillId="3" borderId="2" xfId="0" quotePrefix="1" applyNumberFormat="1" applyFont="1" applyFill="1" applyBorder="1" applyAlignment="1" applyProtection="1">
      <alignment horizontal="center" vertical="center" wrapText="1"/>
      <protection hidden="1"/>
    </xf>
    <xf numFmtId="173" fontId="41" fillId="3" borderId="2" xfId="0" quotePrefix="1" applyNumberFormat="1" applyFont="1" applyFill="1" applyBorder="1" applyAlignment="1" applyProtection="1">
      <alignment horizontal="center" vertical="center" wrapText="1"/>
      <protection hidden="1"/>
    </xf>
    <xf numFmtId="173" fontId="22" fillId="3" borderId="2" xfId="0" quotePrefix="1" applyNumberFormat="1" applyFont="1" applyFill="1" applyBorder="1" applyAlignment="1" applyProtection="1">
      <alignment horizontal="center" vertical="center" wrapText="1"/>
      <protection hidden="1"/>
    </xf>
    <xf numFmtId="1" fontId="22" fillId="3" borderId="2" xfId="0" quotePrefix="1" applyNumberFormat="1" applyFont="1" applyFill="1" applyBorder="1" applyAlignment="1" applyProtection="1">
      <alignment horizontal="center" vertical="center" wrapText="1"/>
      <protection hidden="1"/>
    </xf>
    <xf numFmtId="0" fontId="41" fillId="3" borderId="0" xfId="0" applyFont="1" applyFill="1" applyBorder="1" applyAlignment="1" applyProtection="1">
      <alignment horizontal="center" vertical="center" wrapText="1"/>
      <protection hidden="1"/>
    </xf>
    <xf numFmtId="2" fontId="41" fillId="3" borderId="0" xfId="0" applyNumberFormat="1" applyFont="1" applyFill="1" applyBorder="1" applyAlignment="1" applyProtection="1">
      <alignment horizontal="center" vertical="center" wrapText="1"/>
      <protection hidden="1"/>
    </xf>
    <xf numFmtId="0" fontId="41" fillId="3" borderId="0" xfId="0" quotePrefix="1" applyFont="1" applyFill="1" applyBorder="1" applyAlignment="1" applyProtection="1">
      <alignment horizontal="center" vertical="center" wrapText="1"/>
      <protection hidden="1"/>
    </xf>
    <xf numFmtId="173" fontId="41" fillId="3" borderId="0" xfId="0" quotePrefix="1" applyNumberFormat="1" applyFont="1" applyFill="1" applyBorder="1" applyAlignment="1" applyProtection="1">
      <alignment horizontal="center" vertical="center" wrapText="1"/>
      <protection hidden="1"/>
    </xf>
    <xf numFmtId="1" fontId="41" fillId="3" borderId="0" xfId="0" quotePrefix="1" applyNumberFormat="1" applyFont="1" applyFill="1" applyBorder="1" applyAlignment="1" applyProtection="1">
      <alignment horizontal="center" vertical="center" wrapText="1"/>
      <protection hidden="1"/>
    </xf>
    <xf numFmtId="166" fontId="41" fillId="3" borderId="0" xfId="0" applyNumberFormat="1" applyFont="1" applyFill="1" applyBorder="1" applyAlignment="1" applyProtection="1">
      <alignment horizontal="center" vertical="center" wrapText="1"/>
      <protection hidden="1"/>
    </xf>
    <xf numFmtId="2" fontId="22" fillId="3" borderId="0" xfId="0" applyNumberFormat="1" applyFont="1" applyFill="1" applyBorder="1" applyAlignment="1" applyProtection="1">
      <alignment horizontal="center" vertical="center" wrapText="1"/>
      <protection hidden="1"/>
    </xf>
    <xf numFmtId="166" fontId="41" fillId="3" borderId="0" xfId="0" quotePrefix="1" applyNumberFormat="1" applyFont="1" applyFill="1" applyBorder="1" applyAlignment="1" applyProtection="1">
      <alignment horizontal="center" vertical="center" wrapText="1"/>
      <protection hidden="1"/>
    </xf>
    <xf numFmtId="0" fontId="22" fillId="3" borderId="0" xfId="0" applyFont="1" applyFill="1" applyProtection="1">
      <protection hidden="1"/>
    </xf>
    <xf numFmtId="0" fontId="41" fillId="3" borderId="0" xfId="0" applyFont="1" applyFill="1" applyAlignment="1" applyProtection="1">
      <alignment vertical="justify" wrapText="1"/>
      <protection hidden="1"/>
    </xf>
    <xf numFmtId="0" fontId="44" fillId="3" borderId="0" xfId="0" applyFont="1" applyFill="1" applyAlignment="1" applyProtection="1">
      <protection hidden="1"/>
    </xf>
    <xf numFmtId="0" fontId="41" fillId="3" borderId="29" xfId="0" applyFont="1" applyFill="1" applyBorder="1" applyAlignment="1" applyProtection="1">
      <protection hidden="1"/>
    </xf>
    <xf numFmtId="0" fontId="22" fillId="0" borderId="0" xfId="0" applyFont="1" applyAlignment="1" applyProtection="1">
      <alignment horizontal="center" vertical="center" wrapText="1"/>
      <protection hidden="1"/>
    </xf>
    <xf numFmtId="0" fontId="44" fillId="0" borderId="0" xfId="0" applyFont="1" applyBorder="1" applyAlignment="1" applyProtection="1">
      <alignment horizontal="left" vertical="center" wrapText="1"/>
      <protection hidden="1"/>
    </xf>
    <xf numFmtId="14" fontId="41" fillId="0" borderId="0" xfId="0" applyNumberFormat="1" applyFont="1" applyAlignment="1" applyProtection="1">
      <alignment horizontal="left" vertical="center" wrapText="1"/>
      <protection hidden="1"/>
    </xf>
    <xf numFmtId="2" fontId="41" fillId="0" borderId="0" xfId="0" applyNumberFormat="1" applyFont="1" applyAlignment="1" applyProtection="1">
      <alignment horizontal="left"/>
      <protection hidden="1"/>
    </xf>
    <xf numFmtId="0" fontId="41" fillId="0" borderId="0" xfId="0" applyFont="1" applyAlignment="1" applyProtection="1">
      <alignment horizontal="left"/>
      <protection hidden="1"/>
    </xf>
    <xf numFmtId="2" fontId="41" fillId="0" borderId="0" xfId="0" applyNumberFormat="1" applyFont="1" applyAlignment="1" applyProtection="1">
      <protection hidden="1"/>
    </xf>
    <xf numFmtId="0" fontId="41" fillId="0" borderId="0" xfId="0" applyFont="1" applyAlignment="1" applyProtection="1">
      <protection hidden="1"/>
    </xf>
    <xf numFmtId="49" fontId="44" fillId="0" borderId="0" xfId="0" applyNumberFormat="1" applyFont="1" applyAlignment="1" applyProtection="1">
      <alignment horizontal="right"/>
      <protection hidden="1"/>
    </xf>
    <xf numFmtId="0" fontId="44" fillId="0" borderId="0" xfId="0" applyFont="1" applyAlignment="1" applyProtection="1">
      <alignment horizontal="left" vertical="center"/>
      <protection hidden="1"/>
    </xf>
    <xf numFmtId="0" fontId="41" fillId="0" borderId="0" xfId="0" applyFont="1" applyAlignment="1" applyProtection="1">
      <alignment horizontal="justify" vertical="justify" wrapText="1"/>
      <protection hidden="1"/>
    </xf>
    <xf numFmtId="0" fontId="41" fillId="0" borderId="0" xfId="0" applyNumberFormat="1" applyFont="1" applyAlignment="1" applyProtection="1">
      <alignment horizontal="center"/>
      <protection hidden="1"/>
    </xf>
    <xf numFmtId="0" fontId="41" fillId="0" borderId="0" xfId="0" applyFont="1" applyAlignment="1" applyProtection="1">
      <alignment horizontal="left" vertical="justify" wrapText="1"/>
      <protection hidden="1"/>
    </xf>
    <xf numFmtId="1" fontId="22" fillId="0" borderId="23" xfId="0" applyNumberFormat="1" applyFont="1" applyBorder="1" applyAlignment="1" applyProtection="1">
      <alignment horizontal="center" vertical="center" wrapText="1"/>
      <protection hidden="1"/>
    </xf>
    <xf numFmtId="0" fontId="22" fillId="0" borderId="18" xfId="0" applyFont="1" applyBorder="1" applyAlignment="1" applyProtection="1">
      <alignment horizontal="center" vertical="center" wrapText="1"/>
      <protection hidden="1"/>
    </xf>
    <xf numFmtId="0" fontId="22" fillId="0" borderId="17" xfId="0" applyFont="1" applyBorder="1" applyAlignment="1" applyProtection="1">
      <alignment horizontal="center" vertical="center" wrapText="1"/>
      <protection hidden="1"/>
    </xf>
    <xf numFmtId="0" fontId="60" fillId="0" borderId="0" xfId="0" applyFont="1" applyAlignment="1" applyProtection="1">
      <alignment vertical="center"/>
      <protection hidden="1"/>
    </xf>
    <xf numFmtId="0" fontId="41" fillId="0" borderId="0" xfId="0" applyFont="1" applyAlignment="1" applyProtection="1">
      <alignment horizontal="justify" vertical="center" wrapText="1"/>
      <protection hidden="1"/>
    </xf>
    <xf numFmtId="0" fontId="44" fillId="0" borderId="33" xfId="0" applyFont="1" applyBorder="1" applyAlignment="1" applyProtection="1">
      <alignment horizontal="center" vertical="center" wrapText="1"/>
      <protection hidden="1"/>
    </xf>
    <xf numFmtId="2" fontId="35" fillId="3" borderId="23" xfId="2" applyFont="1" applyFill="1" applyBorder="1" applyAlignment="1" applyProtection="1">
      <alignment horizontal="center" vertical="center"/>
      <protection hidden="1"/>
    </xf>
    <xf numFmtId="0" fontId="44" fillId="0" borderId="0" xfId="0" applyFont="1" applyBorder="1" applyAlignment="1" applyProtection="1">
      <alignment horizontal="center" vertical="center" wrapText="1"/>
      <protection hidden="1"/>
    </xf>
    <xf numFmtId="0" fontId="44" fillId="0" borderId="0" xfId="0" applyFont="1" applyBorder="1" applyAlignment="1" applyProtection="1">
      <alignment horizontal="center" vertical="center"/>
      <protection hidden="1"/>
    </xf>
    <xf numFmtId="164" fontId="44" fillId="0" borderId="0" xfId="0" applyNumberFormat="1" applyFont="1" applyBorder="1" applyAlignment="1" applyProtection="1">
      <alignment horizontal="center" vertical="center" wrapText="1"/>
      <protection hidden="1"/>
    </xf>
    <xf numFmtId="0" fontId="52" fillId="0" borderId="73" xfId="0" applyFont="1" applyFill="1" applyBorder="1" applyAlignment="1" applyProtection="1">
      <alignment horizontal="center" vertical="center" wrapText="1"/>
      <protection hidden="1"/>
    </xf>
    <xf numFmtId="0" fontId="44" fillId="0" borderId="21" xfId="0" applyFont="1" applyBorder="1" applyAlignment="1" applyProtection="1">
      <alignment horizontal="center" vertical="center" wrapText="1"/>
      <protection hidden="1"/>
    </xf>
    <xf numFmtId="0" fontId="44" fillId="0" borderId="2" xfId="0" applyFont="1" applyBorder="1" applyAlignment="1" applyProtection="1">
      <alignment horizontal="center" vertical="center" wrapText="1"/>
      <protection hidden="1"/>
    </xf>
    <xf numFmtId="2" fontId="22" fillId="0" borderId="73" xfId="0" applyNumberFormat="1" applyFont="1" applyFill="1" applyBorder="1" applyAlignment="1" applyProtection="1">
      <alignment horizontal="center" vertical="center" wrapText="1"/>
      <protection hidden="1"/>
    </xf>
    <xf numFmtId="0" fontId="41" fillId="9" borderId="0" xfId="0" applyFont="1" applyFill="1" applyProtection="1">
      <protection hidden="1"/>
    </xf>
    <xf numFmtId="0" fontId="41" fillId="0" borderId="14" xfId="0" applyFont="1" applyFill="1" applyBorder="1" applyAlignment="1" applyProtection="1">
      <alignment horizontal="center" vertical="center" wrapText="1"/>
      <protection hidden="1"/>
    </xf>
    <xf numFmtId="2" fontId="41" fillId="0" borderId="2" xfId="0" applyNumberFormat="1" applyFont="1" applyFill="1" applyBorder="1" applyAlignment="1" applyProtection="1">
      <alignment horizontal="center" vertical="center" wrapText="1"/>
      <protection hidden="1"/>
    </xf>
    <xf numFmtId="0" fontId="41" fillId="0" borderId="2" xfId="0" quotePrefix="1" applyFont="1" applyFill="1" applyBorder="1" applyAlignment="1" applyProtection="1">
      <alignment horizontal="center" vertical="center" wrapText="1"/>
      <protection hidden="1"/>
    </xf>
    <xf numFmtId="185" fontId="41" fillId="0" borderId="2" xfId="0" quotePrefix="1" applyNumberFormat="1" applyFont="1" applyFill="1" applyBorder="1" applyAlignment="1" applyProtection="1">
      <alignment horizontal="center" vertical="center" wrapText="1"/>
      <protection hidden="1"/>
    </xf>
    <xf numFmtId="166" fontId="41" fillId="0" borderId="2" xfId="0" applyNumberFormat="1" applyFont="1" applyFill="1" applyBorder="1" applyAlignment="1" applyProtection="1">
      <alignment horizontal="center" vertical="center" wrapText="1"/>
      <protection hidden="1"/>
    </xf>
    <xf numFmtId="173" fontId="41" fillId="0" borderId="2" xfId="0" quotePrefix="1" applyNumberFormat="1" applyFont="1" applyFill="1" applyBorder="1" applyAlignment="1" applyProtection="1">
      <alignment horizontal="center" vertical="center" wrapText="1"/>
      <protection hidden="1"/>
    </xf>
    <xf numFmtId="1" fontId="41" fillId="0" borderId="2" xfId="0" quotePrefix="1" applyNumberFormat="1" applyFont="1" applyFill="1" applyBorder="1" applyAlignment="1" applyProtection="1">
      <alignment horizontal="center" vertical="center" wrapText="1"/>
      <protection hidden="1"/>
    </xf>
    <xf numFmtId="0" fontId="41" fillId="0" borderId="0" xfId="0" applyFont="1" applyAlignment="1" applyProtection="1">
      <alignment vertical="justify" wrapText="1"/>
      <protection hidden="1"/>
    </xf>
    <xf numFmtId="0" fontId="44" fillId="0" borderId="0" xfId="0" applyFont="1" applyAlignment="1" applyProtection="1">
      <alignment horizontal="left"/>
      <protection hidden="1"/>
    </xf>
    <xf numFmtId="0" fontId="44" fillId="0" borderId="0" xfId="0" applyFont="1" applyAlignment="1" applyProtection="1">
      <protection hidden="1"/>
    </xf>
    <xf numFmtId="0" fontId="41" fillId="10" borderId="0" xfId="0" applyFont="1" applyFill="1" applyAlignment="1" applyProtection="1">
      <alignment horizontal="center"/>
      <protection hidden="1"/>
    </xf>
    <xf numFmtId="0" fontId="41" fillId="0" borderId="29" xfId="0" applyFont="1" applyBorder="1" applyAlignment="1" applyProtection="1">
      <protection hidden="1"/>
    </xf>
    <xf numFmtId="2" fontId="35" fillId="27" borderId="23" xfId="2" applyFont="1" applyFill="1" applyBorder="1" applyAlignment="1" applyProtection="1">
      <alignment horizontal="center" vertical="center"/>
      <protection locked="0" hidden="1"/>
    </xf>
    <xf numFmtId="0" fontId="52" fillId="3" borderId="0" xfId="0" applyFont="1" applyFill="1" applyAlignment="1" applyProtection="1">
      <alignment horizontal="center" vertical="center" wrapText="1"/>
      <protection locked="0" hidden="1"/>
    </xf>
    <xf numFmtId="0" fontId="44" fillId="3" borderId="0" xfId="0" applyFont="1" applyFill="1" applyAlignment="1" applyProtection="1">
      <alignment horizontal="right" vertical="center"/>
      <protection locked="0" hidden="1"/>
    </xf>
    <xf numFmtId="0" fontId="41" fillId="3" borderId="0" xfId="0" applyFont="1" applyFill="1" applyAlignment="1" applyProtection="1">
      <alignment horizontal="left"/>
      <protection locked="0" hidden="1"/>
    </xf>
    <xf numFmtId="0" fontId="41" fillId="3" borderId="0" xfId="0" applyFont="1" applyFill="1" applyProtection="1">
      <protection locked="0" hidden="1"/>
    </xf>
    <xf numFmtId="2" fontId="35" fillId="27" borderId="0" xfId="2" applyFont="1" applyFill="1" applyAlignment="1" applyProtection="1">
      <alignment horizontal="center" vertical="center"/>
      <protection locked="0" hidden="1"/>
    </xf>
    <xf numFmtId="2" fontId="35" fillId="27" borderId="0" xfId="2" applyFont="1" applyFill="1" applyAlignment="1" applyProtection="1">
      <alignment horizontal="center"/>
      <protection locked="0" hidden="1"/>
    </xf>
    <xf numFmtId="0" fontId="52" fillId="3" borderId="73" xfId="0" applyFont="1" applyFill="1" applyBorder="1" applyAlignment="1" applyProtection="1">
      <alignment horizontal="center" vertical="center" wrapText="1"/>
      <protection hidden="1"/>
    </xf>
    <xf numFmtId="2" fontId="22" fillId="3" borderId="73" xfId="0" applyNumberFormat="1" applyFont="1" applyFill="1" applyBorder="1" applyAlignment="1" applyProtection="1">
      <alignment horizontal="center" vertical="center" wrapText="1"/>
      <protection hidden="1"/>
    </xf>
    <xf numFmtId="0" fontId="41" fillId="0" borderId="0" xfId="0" applyFont="1" applyProtection="1">
      <protection locked="0" hidden="1"/>
    </xf>
    <xf numFmtId="2" fontId="3" fillId="14" borderId="0" xfId="2">
      <protection hidden="1"/>
    </xf>
    <xf numFmtId="2" fontId="50" fillId="14" borderId="0" xfId="2" applyFont="1">
      <protection hidden="1"/>
    </xf>
    <xf numFmtId="2" fontId="50" fillId="14" borderId="0" xfId="2" applyFont="1" applyProtection="1">
      <protection hidden="1"/>
    </xf>
    <xf numFmtId="0" fontId="22" fillId="3" borderId="5" xfId="0" applyFont="1" applyFill="1" applyBorder="1" applyAlignment="1" applyProtection="1">
      <alignment horizontal="center" vertical="center"/>
      <protection hidden="1"/>
    </xf>
    <xf numFmtId="0" fontId="22" fillId="3" borderId="4" xfId="0" applyFont="1" applyFill="1" applyBorder="1" applyAlignment="1" applyProtection="1">
      <alignment horizontal="center" vertical="center" wrapText="1"/>
      <protection hidden="1"/>
    </xf>
    <xf numFmtId="2" fontId="22" fillId="27" borderId="23" xfId="2" applyFont="1" applyFill="1" applyBorder="1" applyAlignment="1" applyProtection="1">
      <alignment horizontal="center" vertical="center"/>
      <protection hidden="1"/>
    </xf>
    <xf numFmtId="0" fontId="52" fillId="3" borderId="8" xfId="0" applyFont="1" applyFill="1" applyBorder="1" applyAlignment="1" applyProtection="1">
      <alignment horizontal="center" vertical="center"/>
      <protection hidden="1"/>
    </xf>
    <xf numFmtId="0" fontId="52" fillId="3" borderId="8" xfId="0" applyFont="1" applyFill="1" applyBorder="1" applyAlignment="1" applyProtection="1">
      <alignment horizontal="center" vertical="center" wrapText="1"/>
      <protection hidden="1"/>
    </xf>
    <xf numFmtId="185" fontId="22" fillId="3" borderId="2" xfId="0" quotePrefix="1" applyNumberFormat="1" applyFont="1" applyFill="1" applyBorder="1" applyAlignment="1" applyProtection="1">
      <alignment horizontal="center" vertical="center" wrapText="1"/>
      <protection hidden="1"/>
    </xf>
    <xf numFmtId="2" fontId="22" fillId="3" borderId="1" xfId="0" applyNumberFormat="1" applyFont="1" applyFill="1" applyBorder="1" applyAlignment="1" applyProtection="1">
      <alignment horizontal="center" vertical="center" wrapText="1"/>
      <protection hidden="1"/>
    </xf>
    <xf numFmtId="0" fontId="44" fillId="3" borderId="0" xfId="0" applyFont="1" applyFill="1" applyAlignment="1" applyProtection="1">
      <alignment horizontal="left"/>
      <protection hidden="1"/>
    </xf>
    <xf numFmtId="0" fontId="41" fillId="3" borderId="0" xfId="0" applyFont="1" applyFill="1" applyAlignment="1" applyProtection="1">
      <alignment horizontal="left" vertical="center" wrapText="1"/>
      <protection locked="0" hidden="1"/>
    </xf>
    <xf numFmtId="0" fontId="44" fillId="3" borderId="0" xfId="0" applyFont="1" applyFill="1" applyAlignment="1" applyProtection="1">
      <alignment horizontal="left"/>
      <protection locked="0" hidden="1"/>
    </xf>
    <xf numFmtId="0" fontId="41" fillId="3" borderId="0" xfId="0" applyFont="1" applyFill="1" applyAlignment="1" applyProtection="1">
      <protection locked="0" hidden="1"/>
    </xf>
    <xf numFmtId="2" fontId="22" fillId="27" borderId="0" xfId="2" applyFont="1" applyFill="1" applyBorder="1" applyAlignment="1" applyProtection="1">
      <alignment horizontal="center" vertical="center" wrapText="1"/>
      <protection hidden="1"/>
    </xf>
    <xf numFmtId="0" fontId="22" fillId="3" borderId="14" xfId="0" applyFont="1" applyFill="1" applyBorder="1" applyAlignment="1" applyProtection="1">
      <alignment horizontal="center" vertical="center" wrapText="1"/>
      <protection hidden="1"/>
    </xf>
    <xf numFmtId="0" fontId="22" fillId="3" borderId="2" xfId="0" quotePrefix="1" applyFont="1" applyFill="1" applyBorder="1" applyAlignment="1" applyProtection="1">
      <alignment horizontal="center" vertical="center" wrapText="1"/>
      <protection hidden="1"/>
    </xf>
    <xf numFmtId="166" fontId="22" fillId="3" borderId="2" xfId="0" applyNumberFormat="1" applyFont="1" applyFill="1" applyBorder="1" applyAlignment="1" applyProtection="1">
      <alignment horizontal="center" vertical="center" wrapText="1"/>
      <protection hidden="1"/>
    </xf>
    <xf numFmtId="2" fontId="32" fillId="14" borderId="0" xfId="2" applyFont="1" applyProtection="1">
      <protection locked="0" hidden="1"/>
    </xf>
    <xf numFmtId="2" fontId="50" fillId="14" borderId="0" xfId="2" applyFont="1" applyProtection="1">
      <protection locked="0" hidden="1"/>
    </xf>
    <xf numFmtId="2" fontId="63" fillId="14" borderId="0" xfId="2" applyFont="1" applyBorder="1" applyAlignment="1" applyProtection="1">
      <alignment horizontal="center" vertical="center" wrapText="1"/>
      <protection locked="0" hidden="1"/>
    </xf>
    <xf numFmtId="2" fontId="35" fillId="14" borderId="23" xfId="2" applyFont="1" applyBorder="1" applyAlignment="1" applyProtection="1">
      <alignment horizontal="center" vertical="center"/>
      <protection locked="0" hidden="1"/>
    </xf>
    <xf numFmtId="2" fontId="35" fillId="14" borderId="0" xfId="2" applyFont="1" applyAlignment="1" applyProtection="1">
      <alignment horizontal="center"/>
      <protection locked="0" hidden="1"/>
    </xf>
    <xf numFmtId="2" fontId="35" fillId="14" borderId="0" xfId="2" applyFont="1" applyAlignment="1" applyProtection="1">
      <alignment horizontal="center" vertical="center"/>
      <protection locked="0" hidden="1"/>
    </xf>
    <xf numFmtId="0" fontId="52" fillId="0" borderId="0" xfId="0" applyFont="1" applyAlignment="1" applyProtection="1">
      <alignment horizontal="center" vertical="center" wrapText="1"/>
      <protection locked="0" hidden="1"/>
    </xf>
    <xf numFmtId="0" fontId="44" fillId="0" borderId="0" xfId="0" applyFont="1" applyAlignment="1" applyProtection="1">
      <alignment horizontal="right" vertical="center"/>
      <protection locked="0" hidden="1"/>
    </xf>
    <xf numFmtId="0" fontId="41" fillId="0" borderId="0" xfId="0" applyFont="1" applyAlignment="1" applyProtection="1">
      <alignment horizontal="left"/>
      <protection locked="0" hidden="1"/>
    </xf>
    <xf numFmtId="0" fontId="41" fillId="0" borderId="0" xfId="0" applyFont="1" applyAlignment="1" applyProtection="1">
      <alignment horizontal="center" wrapText="1"/>
      <protection hidden="1"/>
    </xf>
    <xf numFmtId="0" fontId="16" fillId="22" borderId="26" xfId="0" applyFont="1" applyFill="1" applyBorder="1" applyAlignment="1" applyProtection="1">
      <alignment horizontal="center" vertical="center"/>
    </xf>
    <xf numFmtId="0" fontId="16" fillId="22" borderId="25" xfId="0" applyFont="1" applyFill="1" applyBorder="1" applyAlignment="1" applyProtection="1">
      <alignment horizontal="center" vertical="center"/>
    </xf>
    <xf numFmtId="0" fontId="16" fillId="22" borderId="22" xfId="0" applyFont="1" applyFill="1" applyBorder="1" applyAlignment="1" applyProtection="1">
      <alignment horizontal="center" vertical="center"/>
    </xf>
    <xf numFmtId="0" fontId="16" fillId="22" borderId="30" xfId="0" applyFont="1" applyFill="1" applyBorder="1" applyAlignment="1" applyProtection="1">
      <alignment horizontal="center" vertical="center"/>
    </xf>
    <xf numFmtId="0" fontId="16" fillId="22" borderId="56" xfId="0" applyFont="1" applyFill="1" applyBorder="1" applyAlignment="1" applyProtection="1">
      <alignment horizontal="center" vertical="center"/>
    </xf>
    <xf numFmtId="0" fontId="16" fillId="22" borderId="24" xfId="0" applyFont="1" applyFill="1" applyBorder="1" applyAlignment="1" applyProtection="1">
      <alignment horizontal="center" vertical="center"/>
    </xf>
    <xf numFmtId="0" fontId="16" fillId="12" borderId="26" xfId="0" applyFont="1" applyFill="1" applyBorder="1" applyAlignment="1" applyProtection="1">
      <alignment horizontal="center" vertical="center"/>
    </xf>
    <xf numFmtId="0" fontId="16" fillId="12" borderId="27" xfId="0" applyFont="1" applyFill="1" applyBorder="1" applyAlignment="1" applyProtection="1">
      <alignment horizontal="center" vertical="center"/>
    </xf>
    <xf numFmtId="0" fontId="16" fillId="12" borderId="25" xfId="0" applyFont="1" applyFill="1" applyBorder="1" applyAlignment="1" applyProtection="1">
      <alignment horizontal="center" vertical="center"/>
    </xf>
    <xf numFmtId="0" fontId="16" fillId="12" borderId="56" xfId="0" applyFont="1" applyFill="1" applyBorder="1" applyAlignment="1" applyProtection="1">
      <alignment horizontal="center" vertical="center"/>
    </xf>
    <xf numFmtId="0" fontId="16" fillId="12" borderId="29" xfId="0" applyFont="1" applyFill="1" applyBorder="1" applyAlignment="1" applyProtection="1">
      <alignment horizontal="center" vertical="center"/>
    </xf>
    <xf numFmtId="0" fontId="16" fillId="12" borderId="24" xfId="0" applyFont="1" applyFill="1" applyBorder="1" applyAlignment="1" applyProtection="1">
      <alignment horizontal="center" vertical="center"/>
    </xf>
    <xf numFmtId="0" fontId="16" fillId="12" borderId="16" xfId="0" applyFont="1" applyFill="1" applyBorder="1" applyAlignment="1" applyProtection="1">
      <alignment horizontal="center" vertical="center"/>
    </xf>
    <xf numFmtId="0" fontId="16" fillId="12" borderId="18" xfId="0" applyFont="1" applyFill="1" applyBorder="1" applyAlignment="1" applyProtection="1">
      <alignment horizontal="center" vertical="center"/>
    </xf>
    <xf numFmtId="0" fontId="16" fillId="12" borderId="17" xfId="0" applyFont="1" applyFill="1" applyBorder="1" applyAlignment="1" applyProtection="1">
      <alignment horizontal="center" vertical="center"/>
    </xf>
    <xf numFmtId="0" fontId="44" fillId="22" borderId="26" xfId="0" applyFont="1" applyFill="1" applyBorder="1" applyAlignment="1" applyProtection="1">
      <alignment horizontal="center" vertical="center"/>
    </xf>
    <xf numFmtId="0" fontId="44" fillId="22" borderId="25" xfId="0" applyFont="1" applyFill="1" applyBorder="1" applyAlignment="1" applyProtection="1">
      <alignment horizontal="center" vertical="center"/>
    </xf>
    <xf numFmtId="0" fontId="44" fillId="22" borderId="22" xfId="0" applyFont="1" applyFill="1" applyBorder="1" applyAlignment="1" applyProtection="1">
      <alignment horizontal="center" vertical="center"/>
    </xf>
    <xf numFmtId="0" fontId="44" fillId="22" borderId="30" xfId="0" applyFont="1" applyFill="1" applyBorder="1" applyAlignment="1" applyProtection="1">
      <alignment horizontal="center" vertical="center"/>
    </xf>
    <xf numFmtId="0" fontId="44" fillId="22" borderId="56" xfId="0" applyFont="1" applyFill="1" applyBorder="1" applyAlignment="1" applyProtection="1">
      <alignment horizontal="center" vertical="center"/>
    </xf>
    <xf numFmtId="0" fontId="44" fillId="22" borderId="24" xfId="0" applyFont="1" applyFill="1" applyBorder="1" applyAlignment="1" applyProtection="1">
      <alignment horizontal="center" vertical="center"/>
    </xf>
    <xf numFmtId="0" fontId="43" fillId="22" borderId="53" xfId="0" applyFont="1" applyFill="1" applyBorder="1" applyAlignment="1" applyProtection="1">
      <alignment horizontal="center" vertical="center" wrapText="1"/>
    </xf>
    <xf numFmtId="0" fontId="43" fillId="22" borderId="63" xfId="0" applyFont="1" applyFill="1" applyBorder="1" applyAlignment="1" applyProtection="1">
      <alignment horizontal="center" vertical="center" wrapText="1"/>
    </xf>
    <xf numFmtId="0" fontId="43" fillId="22" borderId="44" xfId="0" applyFont="1" applyFill="1" applyBorder="1" applyAlignment="1" applyProtection="1">
      <alignment horizontal="center" vertical="center" wrapText="1"/>
    </xf>
    <xf numFmtId="0" fontId="8" fillId="21" borderId="1" xfId="0" applyFont="1" applyFill="1" applyBorder="1" applyAlignment="1" applyProtection="1">
      <alignment horizontal="center" vertical="center" wrapText="1"/>
    </xf>
    <xf numFmtId="0" fontId="8" fillId="21" borderId="21" xfId="0" applyFont="1" applyFill="1" applyBorder="1" applyAlignment="1" applyProtection="1">
      <alignment horizontal="center" vertical="center" wrapText="1"/>
    </xf>
    <xf numFmtId="0" fontId="8" fillId="21" borderId="48" xfId="0" applyFont="1" applyFill="1" applyBorder="1" applyAlignment="1" applyProtection="1">
      <alignment horizontal="center" vertical="center" wrapText="1"/>
    </xf>
    <xf numFmtId="0" fontId="8" fillId="21" borderId="60" xfId="0" applyFont="1" applyFill="1" applyBorder="1" applyAlignment="1" applyProtection="1">
      <alignment horizontal="center" vertical="center" wrapText="1"/>
    </xf>
    <xf numFmtId="2" fontId="4" fillId="0" borderId="4" xfId="0" applyNumberFormat="1" applyFont="1" applyFill="1" applyBorder="1" applyAlignment="1">
      <alignment horizontal="center" vertical="center"/>
    </xf>
    <xf numFmtId="2" fontId="4" fillId="0" borderId="36"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0" fontId="44" fillId="22" borderId="26" xfId="0" applyFont="1" applyFill="1" applyBorder="1" applyAlignment="1" applyProtection="1">
      <alignment horizontal="center" vertical="center" wrapText="1"/>
    </xf>
    <xf numFmtId="0" fontId="44" fillId="22" borderId="25" xfId="0" applyFont="1" applyFill="1" applyBorder="1" applyAlignment="1" applyProtection="1">
      <alignment horizontal="center" vertical="center" wrapText="1"/>
    </xf>
    <xf numFmtId="0" fontId="44" fillId="22" borderId="22" xfId="0" applyFont="1" applyFill="1" applyBorder="1" applyAlignment="1" applyProtection="1">
      <alignment horizontal="center" vertical="center" wrapText="1"/>
    </xf>
    <xf numFmtId="0" fontId="44" fillId="22" borderId="30" xfId="0" applyFont="1" applyFill="1" applyBorder="1" applyAlignment="1" applyProtection="1">
      <alignment horizontal="center" vertical="center" wrapText="1"/>
    </xf>
    <xf numFmtId="0" fontId="44" fillId="22" borderId="56" xfId="0" applyFont="1" applyFill="1" applyBorder="1" applyAlignment="1" applyProtection="1">
      <alignment horizontal="center" vertical="center" wrapText="1"/>
    </xf>
    <xf numFmtId="0" fontId="44" fillId="22" borderId="24" xfId="0" applyFont="1" applyFill="1" applyBorder="1" applyAlignment="1" applyProtection="1">
      <alignment horizontal="center" vertical="center" wrapText="1"/>
    </xf>
    <xf numFmtId="164" fontId="41" fillId="0" borderId="33" xfId="0" applyNumberFormat="1" applyFont="1" applyBorder="1" applyAlignment="1" applyProtection="1">
      <alignment horizontal="center" vertical="center" wrapText="1"/>
    </xf>
    <xf numFmtId="164" fontId="41" fillId="0" borderId="2" xfId="0" applyNumberFormat="1" applyFont="1" applyBorder="1" applyAlignment="1" applyProtection="1">
      <alignment horizontal="center" vertical="center" wrapText="1"/>
    </xf>
    <xf numFmtId="164" fontId="41" fillId="0" borderId="5" xfId="0" applyNumberFormat="1" applyFont="1" applyBorder="1" applyAlignment="1" applyProtection="1">
      <alignment horizontal="center" vertical="center" wrapText="1"/>
    </xf>
    <xf numFmtId="0" fontId="41" fillId="0" borderId="34" xfId="0" applyFont="1" applyBorder="1" applyAlignment="1" applyProtection="1">
      <alignment horizontal="center" vertical="center" wrapText="1"/>
    </xf>
    <xf numFmtId="0" fontId="41" fillId="0" borderId="10" xfId="0" applyFont="1" applyBorder="1" applyAlignment="1" applyProtection="1">
      <alignment horizontal="center" vertical="center" wrapText="1"/>
    </xf>
    <xf numFmtId="0" fontId="41" fillId="0" borderId="6" xfId="0" applyFont="1" applyBorder="1" applyAlignment="1" applyProtection="1">
      <alignment horizontal="center" vertical="center" wrapText="1"/>
    </xf>
    <xf numFmtId="3" fontId="43" fillId="23" borderId="69" xfId="0" applyNumberFormat="1" applyFont="1" applyFill="1" applyBorder="1" applyAlignment="1" applyProtection="1">
      <alignment horizontal="center" vertical="center" wrapText="1"/>
    </xf>
    <xf numFmtId="0" fontId="0" fillId="0" borderId="70" xfId="0" applyBorder="1" applyAlignment="1">
      <alignment horizontal="center" vertical="center" wrapText="1"/>
    </xf>
    <xf numFmtId="182" fontId="43" fillId="22" borderId="21" xfId="0" applyNumberFormat="1" applyFont="1" applyFill="1" applyBorder="1" applyAlignment="1" applyProtection="1">
      <alignment horizontal="center" vertical="center" wrapText="1"/>
    </xf>
    <xf numFmtId="0" fontId="0" fillId="0" borderId="28" xfId="0" applyBorder="1" applyAlignment="1">
      <alignment horizontal="center" vertical="center" wrapText="1"/>
    </xf>
    <xf numFmtId="0" fontId="0" fillId="0" borderId="1" xfId="0" applyBorder="1" applyAlignment="1">
      <alignment horizontal="center" vertical="center" wrapText="1"/>
    </xf>
    <xf numFmtId="3" fontId="43" fillId="22" borderId="21" xfId="0" applyNumberFormat="1" applyFont="1" applyFill="1" applyBorder="1" applyAlignment="1" applyProtection="1">
      <alignment horizontal="center" vertical="center" wrapText="1"/>
    </xf>
    <xf numFmtId="164" fontId="43" fillId="22" borderId="21" xfId="0" applyNumberFormat="1" applyFont="1" applyFill="1" applyBorder="1" applyAlignment="1" applyProtection="1">
      <alignment horizontal="center" vertical="center" wrapText="1"/>
    </xf>
    <xf numFmtId="14" fontId="43" fillId="22" borderId="35" xfId="0" applyNumberFormat="1" applyFont="1" applyFill="1" applyBorder="1" applyAlignment="1" applyProtection="1">
      <alignment horizontal="center" vertical="center" wrapText="1"/>
    </xf>
    <xf numFmtId="0" fontId="0" fillId="0" borderId="61" xfId="0" applyBorder="1" applyAlignment="1">
      <alignment horizontal="center" vertical="center" wrapText="1"/>
    </xf>
    <xf numFmtId="0" fontId="0" fillId="0" borderId="52" xfId="0" applyBorder="1" applyAlignment="1">
      <alignment horizontal="center" vertical="center" wrapText="1"/>
    </xf>
    <xf numFmtId="0" fontId="41" fillId="22" borderId="51" xfId="0" applyFont="1" applyFill="1" applyBorder="1" applyAlignment="1" applyProtection="1">
      <alignment horizontal="center" vertical="center" wrapText="1"/>
    </xf>
    <xf numFmtId="0" fontId="0" fillId="0" borderId="50" xfId="0" applyBorder="1" applyAlignment="1">
      <alignment horizontal="center" vertical="center" wrapText="1"/>
    </xf>
    <xf numFmtId="3" fontId="43" fillId="22" borderId="51" xfId="0" applyNumberFormat="1" applyFont="1" applyFill="1" applyBorder="1" applyAlignment="1" applyProtection="1">
      <alignment horizontal="center" vertical="center" wrapText="1"/>
    </xf>
    <xf numFmtId="0" fontId="43" fillId="22" borderId="51" xfId="0" applyFont="1" applyFill="1" applyBorder="1" applyAlignment="1" applyProtection="1">
      <alignment horizontal="center" vertical="center" wrapText="1"/>
    </xf>
    <xf numFmtId="0" fontId="43" fillId="22" borderId="54" xfId="0" applyFont="1" applyFill="1" applyBorder="1" applyAlignment="1" applyProtection="1">
      <alignment horizontal="center" vertical="center" wrapText="1"/>
    </xf>
    <xf numFmtId="0" fontId="27" fillId="12" borderId="26" xfId="0" applyFont="1" applyFill="1" applyBorder="1" applyAlignment="1">
      <alignment horizontal="center" vertical="center"/>
    </xf>
    <xf numFmtId="0" fontId="27" fillId="12" borderId="27" xfId="0" applyFont="1" applyFill="1" applyBorder="1" applyAlignment="1">
      <alignment horizontal="center" vertical="center"/>
    </xf>
    <xf numFmtId="0" fontId="27" fillId="12" borderId="25" xfId="0" applyFont="1" applyFill="1" applyBorder="1" applyAlignment="1">
      <alignment horizontal="center" vertical="center"/>
    </xf>
    <xf numFmtId="0" fontId="27" fillId="12" borderId="56" xfId="0" applyFont="1" applyFill="1" applyBorder="1" applyAlignment="1">
      <alignment horizontal="center" vertical="center"/>
    </xf>
    <xf numFmtId="0" fontId="27" fillId="12" borderId="29" xfId="0" applyFont="1" applyFill="1" applyBorder="1" applyAlignment="1">
      <alignment horizontal="center" vertical="center"/>
    </xf>
    <xf numFmtId="0" fontId="27" fillId="12" borderId="24" xfId="0" applyFont="1" applyFill="1" applyBorder="1" applyAlignment="1">
      <alignment horizontal="center" vertical="center"/>
    </xf>
    <xf numFmtId="0" fontId="36" fillId="8" borderId="16" xfId="0" applyFont="1" applyFill="1" applyBorder="1" applyAlignment="1">
      <alignment horizontal="center" vertical="center"/>
    </xf>
    <xf numFmtId="0" fontId="36" fillId="8" borderId="18" xfId="0" applyFont="1" applyFill="1" applyBorder="1" applyAlignment="1">
      <alignment horizontal="center" vertical="center"/>
    </xf>
    <xf numFmtId="0" fontId="36" fillId="8" borderId="17" xfId="0" applyFont="1" applyFill="1" applyBorder="1" applyAlignment="1">
      <alignment horizontal="center" vertical="center"/>
    </xf>
    <xf numFmtId="164" fontId="43" fillId="22" borderId="21" xfId="0" applyNumberFormat="1" applyFont="1" applyFill="1" applyBorder="1" applyAlignment="1" applyProtection="1">
      <alignment horizontal="center" vertical="center"/>
    </xf>
    <xf numFmtId="164" fontId="43" fillId="22" borderId="28" xfId="0" applyNumberFormat="1" applyFont="1" applyFill="1" applyBorder="1" applyAlignment="1" applyProtection="1">
      <alignment horizontal="center" vertical="center"/>
    </xf>
    <xf numFmtId="164" fontId="43" fillId="22" borderId="1" xfId="0" applyNumberFormat="1" applyFont="1" applyFill="1" applyBorder="1" applyAlignment="1" applyProtection="1">
      <alignment horizontal="center" vertical="center"/>
    </xf>
    <xf numFmtId="0" fontId="7" fillId="8" borderId="33"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3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36" fillId="8" borderId="34" xfId="0" applyFont="1" applyFill="1" applyBorder="1" applyAlignment="1">
      <alignment horizontal="center" vertical="center" wrapText="1"/>
    </xf>
    <xf numFmtId="0" fontId="36" fillId="8" borderId="6" xfId="0" applyFont="1" applyFill="1" applyBorder="1" applyAlignment="1">
      <alignment horizontal="center" vertical="center" wrapText="1"/>
    </xf>
    <xf numFmtId="0" fontId="8" fillId="21" borderId="55" xfId="0" applyFont="1" applyFill="1" applyBorder="1" applyAlignment="1" applyProtection="1">
      <alignment horizontal="center" vertical="center" wrapText="1"/>
    </xf>
    <xf numFmtId="0" fontId="8" fillId="21" borderId="62" xfId="0" applyFont="1" applyFill="1" applyBorder="1" applyAlignment="1" applyProtection="1">
      <alignment horizontal="center" vertical="center" wrapText="1"/>
    </xf>
    <xf numFmtId="0" fontId="8" fillId="21" borderId="52" xfId="0" applyFont="1" applyFill="1" applyBorder="1" applyAlignment="1" applyProtection="1">
      <alignment horizontal="center" vertical="center" wrapText="1"/>
    </xf>
    <xf numFmtId="0" fontId="8" fillId="21" borderId="35" xfId="0" applyFont="1" applyFill="1" applyBorder="1" applyAlignment="1" applyProtection="1">
      <alignment horizontal="center" vertical="center" wrapText="1"/>
    </xf>
    <xf numFmtId="14" fontId="43" fillId="22" borderId="54" xfId="0" applyNumberFormat="1" applyFont="1" applyFill="1" applyBorder="1" applyAlignment="1" applyProtection="1">
      <alignment horizontal="center" vertical="center"/>
    </xf>
    <xf numFmtId="14" fontId="43" fillId="22" borderId="61" xfId="0" applyNumberFormat="1" applyFont="1" applyFill="1" applyBorder="1" applyAlignment="1" applyProtection="1">
      <alignment horizontal="center" vertical="center"/>
    </xf>
    <xf numFmtId="14" fontId="43" fillId="22" borderId="52" xfId="0" applyNumberFormat="1" applyFont="1" applyFill="1" applyBorder="1" applyAlignment="1" applyProtection="1">
      <alignment horizontal="center" vertical="center"/>
    </xf>
    <xf numFmtId="164" fontId="41" fillId="0" borderId="1" xfId="0" applyNumberFormat="1" applyFont="1" applyBorder="1" applyAlignment="1" applyProtection="1">
      <alignment horizontal="center" vertical="center" wrapText="1"/>
    </xf>
    <xf numFmtId="0" fontId="41" fillId="0" borderId="52" xfId="0" applyFont="1" applyBorder="1" applyAlignment="1" applyProtection="1">
      <alignment horizontal="center" vertical="center" wrapText="1"/>
    </xf>
    <xf numFmtId="14" fontId="43" fillId="22" borderId="35" xfId="0" applyNumberFormat="1" applyFont="1" applyFill="1" applyBorder="1" applyAlignment="1" applyProtection="1">
      <alignment horizontal="center" vertical="center"/>
    </xf>
    <xf numFmtId="0" fontId="43" fillId="22" borderId="35" xfId="0" applyFont="1" applyFill="1" applyBorder="1" applyAlignment="1" applyProtection="1">
      <alignment horizontal="center" vertical="center"/>
    </xf>
    <xf numFmtId="0" fontId="43" fillId="22" borderId="61" xfId="0" applyFont="1" applyFill="1" applyBorder="1" applyAlignment="1" applyProtection="1">
      <alignment horizontal="center" vertical="center"/>
    </xf>
    <xf numFmtId="0" fontId="43" fillId="22" borderId="57" xfId="0" applyFont="1" applyFill="1" applyBorder="1" applyAlignment="1" applyProtection="1">
      <alignment horizontal="center" vertical="center"/>
    </xf>
    <xf numFmtId="0" fontId="41" fillId="21" borderId="64" xfId="0" applyFont="1" applyFill="1" applyBorder="1" applyAlignment="1" applyProtection="1">
      <alignment horizontal="center" vertical="center"/>
    </xf>
    <xf numFmtId="0" fontId="8" fillId="21" borderId="22" xfId="0" applyFont="1" applyFill="1" applyBorder="1" applyAlignment="1" applyProtection="1">
      <alignment horizontal="center" vertical="center" wrapText="1"/>
    </xf>
    <xf numFmtId="0" fontId="8" fillId="21" borderId="0" xfId="0" applyFont="1" applyFill="1" applyBorder="1" applyAlignment="1" applyProtection="1">
      <alignment horizontal="center" vertical="center" wrapText="1"/>
    </xf>
    <xf numFmtId="0" fontId="8" fillId="21" borderId="30" xfId="0" applyFont="1" applyFill="1" applyBorder="1" applyAlignment="1" applyProtection="1">
      <alignment horizontal="center" vertical="center" wrapText="1"/>
    </xf>
    <xf numFmtId="0" fontId="7" fillId="8" borderId="26"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25" xfId="0" applyFont="1" applyFill="1" applyBorder="1" applyAlignment="1">
      <alignment horizontal="center" vertical="center"/>
    </xf>
    <xf numFmtId="0" fontId="7" fillId="8" borderId="56"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24" xfId="0" applyFont="1" applyFill="1" applyBorder="1" applyAlignment="1">
      <alignment horizontal="center" vertical="center"/>
    </xf>
    <xf numFmtId="0" fontId="4" fillId="8" borderId="40" xfId="0" applyFont="1" applyFill="1" applyBorder="1" applyAlignment="1">
      <alignment horizontal="center" vertical="center"/>
    </xf>
    <xf numFmtId="0" fontId="4" fillId="8" borderId="43" xfId="0" applyFont="1" applyFill="1" applyBorder="1" applyAlignment="1">
      <alignment horizontal="center" vertical="center"/>
    </xf>
    <xf numFmtId="0" fontId="36" fillId="8" borderId="11" xfId="0" applyFont="1" applyFill="1" applyBorder="1" applyAlignment="1">
      <alignment horizontal="center" vertical="center"/>
    </xf>
    <xf numFmtId="0" fontId="36" fillId="8" borderId="12" xfId="0" applyFont="1" applyFill="1" applyBorder="1" applyAlignment="1">
      <alignment horizontal="center" vertical="center"/>
    </xf>
    <xf numFmtId="164" fontId="43" fillId="22" borderId="51" xfId="0" applyNumberFormat="1" applyFont="1" applyFill="1" applyBorder="1" applyAlignment="1" applyProtection="1">
      <alignment horizontal="center" vertical="center" wrapText="1"/>
    </xf>
    <xf numFmtId="2" fontId="4" fillId="0" borderId="38" xfId="0" applyNumberFormat="1" applyFont="1" applyFill="1" applyBorder="1" applyAlignment="1">
      <alignment horizontal="center" vertical="center"/>
    </xf>
    <xf numFmtId="0" fontId="34" fillId="12" borderId="11" xfId="0" applyFont="1" applyFill="1" applyBorder="1" applyAlignment="1" applyProtection="1">
      <alignment horizontal="center" vertical="center" wrapText="1"/>
    </xf>
    <xf numFmtId="0" fontId="34" fillId="12" borderId="33" xfId="0" applyFont="1" applyFill="1" applyBorder="1" applyAlignment="1" applyProtection="1">
      <alignment horizontal="center" vertical="center" wrapText="1"/>
    </xf>
    <xf numFmtId="0" fontId="34" fillId="12" borderId="34" xfId="0" applyFont="1" applyFill="1" applyBorder="1" applyAlignment="1" applyProtection="1">
      <alignment horizontal="center" vertical="center" wrapText="1"/>
    </xf>
    <xf numFmtId="0" fontId="34" fillId="12" borderId="12" xfId="0" applyFont="1" applyFill="1" applyBorder="1" applyAlignment="1" applyProtection="1">
      <alignment horizontal="center" vertical="center" wrapText="1"/>
    </xf>
    <xf numFmtId="0" fontId="34" fillId="12" borderId="5" xfId="0" applyFont="1" applyFill="1" applyBorder="1" applyAlignment="1" applyProtection="1">
      <alignment horizontal="center" vertical="center" wrapText="1"/>
    </xf>
    <xf numFmtId="0" fontId="34" fillId="12" borderId="6" xfId="0" applyFont="1" applyFill="1" applyBorder="1" applyAlignment="1" applyProtection="1">
      <alignment horizontal="center" vertical="center" wrapText="1"/>
    </xf>
    <xf numFmtId="0" fontId="36" fillId="8" borderId="33" xfId="0" applyFont="1" applyFill="1" applyBorder="1" applyAlignment="1">
      <alignment horizontal="center" vertical="center"/>
    </xf>
    <xf numFmtId="0" fontId="36" fillId="8" borderId="5" xfId="0" applyFont="1" applyFill="1" applyBorder="1" applyAlignment="1">
      <alignment horizontal="center" vertical="center"/>
    </xf>
    <xf numFmtId="0" fontId="36" fillId="8" borderId="33" xfId="0" applyFont="1" applyFill="1" applyBorder="1" applyAlignment="1">
      <alignment horizontal="center" vertical="center" wrapText="1"/>
    </xf>
    <xf numFmtId="0" fontId="36" fillId="8" borderId="5" xfId="0" applyFont="1" applyFill="1" applyBorder="1" applyAlignment="1">
      <alignment horizontal="center" vertical="center" wrapText="1"/>
    </xf>
    <xf numFmtId="0" fontId="34" fillId="12" borderId="26" xfId="0" applyFont="1" applyFill="1" applyBorder="1" applyAlignment="1" applyProtection="1">
      <alignment horizontal="center" vertical="center" wrapText="1"/>
    </xf>
    <xf numFmtId="0" fontId="34" fillId="12" borderId="27" xfId="0" applyFont="1" applyFill="1" applyBorder="1" applyAlignment="1" applyProtection="1">
      <alignment horizontal="center" vertical="center" wrapText="1"/>
    </xf>
    <xf numFmtId="0" fontId="34" fillId="12" borderId="25" xfId="0" applyFont="1" applyFill="1" applyBorder="1" applyAlignment="1" applyProtection="1">
      <alignment horizontal="center" vertical="center" wrapText="1"/>
    </xf>
    <xf numFmtId="0" fontId="34" fillId="12" borderId="56" xfId="0" applyFont="1" applyFill="1" applyBorder="1" applyAlignment="1" applyProtection="1">
      <alignment horizontal="center" vertical="center" wrapText="1"/>
    </xf>
    <xf numFmtId="0" fontId="34" fillId="12" borderId="29" xfId="0" applyFont="1" applyFill="1" applyBorder="1" applyAlignment="1" applyProtection="1">
      <alignment horizontal="center" vertical="center" wrapText="1"/>
    </xf>
    <xf numFmtId="0" fontId="34" fillId="12" borderId="24" xfId="0" applyFont="1" applyFill="1" applyBorder="1" applyAlignment="1" applyProtection="1">
      <alignment horizontal="center" vertical="center" wrapText="1"/>
    </xf>
    <xf numFmtId="2" fontId="36" fillId="8" borderId="11" xfId="1" applyNumberFormat="1" applyFont="1" applyFill="1" applyBorder="1" applyAlignment="1" applyProtection="1">
      <alignment horizontal="center" vertical="center" wrapText="1"/>
      <protection hidden="1"/>
    </xf>
    <xf numFmtId="2" fontId="36" fillId="8" borderId="12" xfId="1" applyNumberFormat="1" applyFont="1" applyFill="1" applyBorder="1" applyAlignment="1" applyProtection="1">
      <alignment horizontal="center" vertical="center" wrapText="1"/>
      <protection hidden="1"/>
    </xf>
    <xf numFmtId="2" fontId="36" fillId="8" borderId="33" xfId="1" applyNumberFormat="1" applyFont="1" applyFill="1" applyBorder="1" applyAlignment="1" applyProtection="1">
      <alignment horizontal="center" vertical="center" wrapText="1"/>
      <protection hidden="1"/>
    </xf>
    <xf numFmtId="2" fontId="36" fillId="8" borderId="5" xfId="1" applyNumberFormat="1" applyFont="1" applyFill="1" applyBorder="1" applyAlignment="1" applyProtection="1">
      <alignment horizontal="center" vertical="center" wrapText="1"/>
      <protection hidden="1"/>
    </xf>
    <xf numFmtId="2" fontId="36" fillId="8" borderId="34" xfId="1" applyNumberFormat="1" applyFont="1" applyFill="1" applyBorder="1" applyAlignment="1" applyProtection="1">
      <alignment horizontal="center" vertical="center" wrapText="1"/>
      <protection hidden="1"/>
    </xf>
    <xf numFmtId="2" fontId="36" fillId="8" borderId="6" xfId="1" applyNumberFormat="1" applyFont="1" applyFill="1" applyBorder="1" applyAlignment="1" applyProtection="1">
      <alignment horizontal="center" vertical="center" wrapText="1"/>
      <protection hidden="1"/>
    </xf>
    <xf numFmtId="0" fontId="34" fillId="12" borderId="26" xfId="0" applyFont="1" applyFill="1" applyBorder="1" applyAlignment="1">
      <alignment horizontal="center" vertical="center"/>
    </xf>
    <xf numFmtId="0" fontId="34" fillId="12" borderId="27" xfId="0" applyFont="1" applyFill="1" applyBorder="1" applyAlignment="1">
      <alignment horizontal="center" vertical="center"/>
    </xf>
    <xf numFmtId="0" fontId="34" fillId="12" borderId="25" xfId="0" applyFont="1" applyFill="1" applyBorder="1" applyAlignment="1">
      <alignment horizontal="center" vertical="center"/>
    </xf>
    <xf numFmtId="0" fontId="34" fillId="12" borderId="56" xfId="0" applyFont="1" applyFill="1" applyBorder="1" applyAlignment="1">
      <alignment horizontal="center" vertical="center"/>
    </xf>
    <xf numFmtId="0" fontId="34" fillId="12" borderId="29" xfId="0" applyFont="1" applyFill="1" applyBorder="1" applyAlignment="1">
      <alignment horizontal="center" vertical="center"/>
    </xf>
    <xf numFmtId="0" fontId="34" fillId="12" borderId="24" xfId="0" applyFont="1" applyFill="1" applyBorder="1" applyAlignment="1">
      <alignment horizontal="center" vertical="center"/>
    </xf>
    <xf numFmtId="0" fontId="36" fillId="3" borderId="0" xfId="0" applyFont="1" applyFill="1" applyBorder="1" applyAlignment="1" applyProtection="1">
      <alignment horizontal="center" vertical="center" wrapText="1"/>
    </xf>
    <xf numFmtId="0" fontId="41" fillId="22" borderId="51" xfId="0" applyFont="1" applyFill="1" applyBorder="1" applyAlignment="1" applyProtection="1">
      <alignment horizontal="center" vertical="center"/>
    </xf>
    <xf numFmtId="0" fontId="41" fillId="22" borderId="28" xfId="0" applyFont="1" applyFill="1" applyBorder="1" applyAlignment="1" applyProtection="1">
      <alignment horizontal="center" vertical="center"/>
    </xf>
    <xf numFmtId="0" fontId="41" fillId="22" borderId="50" xfId="0" applyFont="1" applyFill="1" applyBorder="1" applyAlignment="1" applyProtection="1">
      <alignment horizontal="center" vertical="center"/>
    </xf>
    <xf numFmtId="0" fontId="43" fillId="22" borderId="51" xfId="0" applyFont="1" applyFill="1" applyBorder="1" applyAlignment="1" applyProtection="1">
      <alignment horizontal="center" vertical="center"/>
    </xf>
    <xf numFmtId="0" fontId="43" fillId="22" borderId="28" xfId="0" applyFont="1" applyFill="1" applyBorder="1" applyAlignment="1" applyProtection="1">
      <alignment horizontal="center" vertical="center"/>
    </xf>
    <xf numFmtId="0" fontId="43" fillId="22" borderId="1" xfId="0" applyFont="1" applyFill="1" applyBorder="1" applyAlignment="1" applyProtection="1">
      <alignment horizontal="center" vertical="center"/>
    </xf>
    <xf numFmtId="164" fontId="43" fillId="22" borderId="51" xfId="0" applyNumberFormat="1" applyFont="1" applyFill="1" applyBorder="1" applyAlignment="1" applyProtection="1">
      <alignment horizontal="center" vertical="center"/>
    </xf>
    <xf numFmtId="0" fontId="43" fillId="22" borderId="21" xfId="0" applyFont="1" applyFill="1" applyBorder="1" applyAlignment="1" applyProtection="1">
      <alignment horizontal="center" vertical="center"/>
    </xf>
    <xf numFmtId="0" fontId="43" fillId="22" borderId="50" xfId="0" applyFont="1" applyFill="1" applyBorder="1" applyAlignment="1" applyProtection="1">
      <alignment horizontal="center" vertical="center"/>
    </xf>
    <xf numFmtId="164" fontId="43" fillId="22" borderId="50" xfId="0" applyNumberFormat="1" applyFont="1" applyFill="1" applyBorder="1" applyAlignment="1" applyProtection="1">
      <alignment horizontal="center" vertical="center"/>
    </xf>
    <xf numFmtId="0" fontId="41" fillId="22" borderId="33" xfId="0" applyFont="1" applyFill="1" applyBorder="1" applyAlignment="1" applyProtection="1">
      <alignment horizontal="center" vertical="center"/>
    </xf>
    <xf numFmtId="0" fontId="41" fillId="22" borderId="2" xfId="0" applyFont="1" applyFill="1" applyBorder="1" applyAlignment="1" applyProtection="1">
      <alignment horizontal="center" vertical="center"/>
    </xf>
    <xf numFmtId="0" fontId="41" fillId="22" borderId="5" xfId="0" applyFont="1" applyFill="1" applyBorder="1" applyAlignment="1" applyProtection="1">
      <alignment horizontal="center" vertical="center"/>
    </xf>
    <xf numFmtId="0" fontId="43" fillId="22" borderId="33" xfId="0" applyFont="1" applyFill="1" applyBorder="1" applyAlignment="1" applyProtection="1">
      <alignment horizontal="center" vertical="center" wrapText="1"/>
    </xf>
    <xf numFmtId="0" fontId="0" fillId="22" borderId="2" xfId="0" applyFill="1" applyBorder="1" applyAlignment="1">
      <alignment horizontal="center" vertical="center" wrapText="1"/>
    </xf>
    <xf numFmtId="0" fontId="43" fillId="22" borderId="2" xfId="0" applyFont="1" applyFill="1" applyBorder="1" applyAlignment="1" applyProtection="1">
      <alignment horizontal="center" vertical="center" wrapText="1"/>
    </xf>
    <xf numFmtId="4" fontId="43" fillId="22" borderId="21" xfId="0" applyNumberFormat="1" applyFont="1" applyFill="1" applyBorder="1" applyAlignment="1" applyProtection="1">
      <alignment horizontal="center" vertical="center" wrapText="1"/>
    </xf>
    <xf numFmtId="0" fontId="0" fillId="0" borderId="57" xfId="0" applyBorder="1" applyAlignment="1">
      <alignment horizontal="center" vertical="center" wrapText="1"/>
    </xf>
    <xf numFmtId="164" fontId="43" fillId="22" borderId="33" xfId="0" applyNumberFormat="1" applyFont="1" applyFill="1" applyBorder="1" applyAlignment="1" applyProtection="1">
      <alignment horizontal="center" vertical="center" wrapText="1"/>
    </xf>
    <xf numFmtId="164" fontId="43" fillId="22" borderId="10" xfId="0" applyNumberFormat="1" applyFont="1" applyFill="1" applyBorder="1" applyAlignment="1" applyProtection="1">
      <alignment horizontal="center" vertical="center" wrapText="1"/>
    </xf>
    <xf numFmtId="0" fontId="0" fillId="22" borderId="10" xfId="0" applyFill="1" applyBorder="1" applyAlignment="1">
      <alignment horizontal="center" vertical="center" wrapText="1"/>
    </xf>
    <xf numFmtId="0" fontId="0" fillId="22" borderId="5" xfId="0" applyFill="1" applyBorder="1" applyAlignment="1">
      <alignment horizontal="center" vertical="center" wrapText="1"/>
    </xf>
    <xf numFmtId="164" fontId="43" fillId="22" borderId="2" xfId="0" applyNumberFormat="1" applyFont="1" applyFill="1" applyBorder="1" applyAlignment="1" applyProtection="1">
      <alignment horizontal="center" vertical="center" wrapText="1"/>
    </xf>
    <xf numFmtId="0" fontId="0" fillId="22" borderId="6" xfId="0" applyFill="1" applyBorder="1" applyAlignment="1">
      <alignment horizontal="center" vertical="center" wrapText="1"/>
    </xf>
    <xf numFmtId="164" fontId="43" fillId="22" borderId="34" xfId="0" applyNumberFormat="1" applyFont="1" applyFill="1" applyBorder="1" applyAlignment="1" applyProtection="1">
      <alignment horizontal="center" vertical="center" wrapText="1"/>
    </xf>
    <xf numFmtId="0" fontId="43" fillId="22" borderId="66" xfId="0" applyFont="1" applyFill="1" applyBorder="1" applyAlignment="1" applyProtection="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166" fontId="43" fillId="22" borderId="33" xfId="0" applyNumberFormat="1" applyFont="1" applyFill="1" applyBorder="1" applyAlignment="1" applyProtection="1">
      <alignment horizontal="center" vertical="center" wrapText="1"/>
    </xf>
    <xf numFmtId="166" fontId="0" fillId="22" borderId="2" xfId="0" applyNumberFormat="1" applyFill="1" applyBorder="1" applyAlignment="1">
      <alignment horizontal="center" vertical="center" wrapText="1"/>
    </xf>
    <xf numFmtId="1" fontId="43" fillId="22" borderId="2" xfId="0" applyNumberFormat="1" applyFont="1" applyFill="1" applyBorder="1" applyAlignment="1" applyProtection="1">
      <alignment horizontal="center" vertical="center" wrapText="1"/>
    </xf>
    <xf numFmtId="1" fontId="0" fillId="22" borderId="2" xfId="0" applyNumberFormat="1" applyFill="1" applyBorder="1" applyAlignment="1">
      <alignment horizontal="center" vertical="center" wrapText="1"/>
    </xf>
    <xf numFmtId="1" fontId="0" fillId="22" borderId="5" xfId="0" applyNumberFormat="1" applyFill="1" applyBorder="1" applyAlignment="1">
      <alignment horizontal="center" vertical="center" wrapText="1"/>
    </xf>
    <xf numFmtId="49" fontId="43" fillId="22" borderId="51" xfId="0" applyNumberFormat="1" applyFont="1" applyFill="1" applyBorder="1" applyAlignment="1" applyProtection="1">
      <alignment horizontal="center" vertical="center" wrapText="1"/>
    </xf>
    <xf numFmtId="0" fontId="23" fillId="6" borderId="16" xfId="0" applyFont="1" applyFill="1" applyBorder="1" applyAlignment="1" applyProtection="1">
      <alignment horizontal="center" vertical="center" wrapText="1"/>
      <protection hidden="1"/>
    </xf>
    <xf numFmtId="0" fontId="23" fillId="6" borderId="17" xfId="0" applyFont="1" applyFill="1" applyBorder="1" applyAlignment="1" applyProtection="1">
      <alignment horizontal="center" vertical="center" wrapText="1"/>
      <protection hidden="1"/>
    </xf>
    <xf numFmtId="0" fontId="17" fillId="5" borderId="16" xfId="0" applyFont="1" applyFill="1" applyBorder="1" applyAlignment="1" applyProtection="1">
      <alignment horizontal="center" vertical="center"/>
      <protection hidden="1"/>
    </xf>
    <xf numFmtId="0" fontId="17" fillId="5" borderId="18" xfId="0" applyFont="1" applyFill="1" applyBorder="1" applyAlignment="1" applyProtection="1">
      <alignment horizontal="center" vertical="center"/>
      <protection hidden="1"/>
    </xf>
    <xf numFmtId="0" fontId="17" fillId="5" borderId="17" xfId="0" applyFont="1" applyFill="1" applyBorder="1" applyAlignment="1" applyProtection="1">
      <alignment horizontal="center" vertical="center"/>
      <protection hidden="1"/>
    </xf>
    <xf numFmtId="0" fontId="3" fillId="6" borderId="53" xfId="0" applyFont="1" applyFill="1" applyBorder="1" applyAlignment="1" applyProtection="1">
      <alignment horizontal="center" vertical="center"/>
      <protection hidden="1"/>
    </xf>
    <xf numFmtId="0" fontId="3" fillId="6" borderId="51" xfId="0" applyFont="1" applyFill="1" applyBorder="1" applyAlignment="1" applyProtection="1">
      <alignment horizontal="center" vertical="center"/>
      <protection hidden="1"/>
    </xf>
    <xf numFmtId="0" fontId="3" fillId="6" borderId="54" xfId="0" applyFont="1" applyFill="1" applyBorder="1" applyAlignment="1" applyProtection="1">
      <alignment horizontal="center" vertical="center"/>
      <protection hidden="1"/>
    </xf>
    <xf numFmtId="0" fontId="16" fillId="5" borderId="26" xfId="0" applyFont="1" applyFill="1" applyBorder="1" applyAlignment="1" applyProtection="1">
      <alignment horizontal="center" vertical="center"/>
      <protection hidden="1"/>
    </xf>
    <xf numFmtId="0" fontId="16" fillId="5" borderId="27" xfId="0" applyFont="1" applyFill="1" applyBorder="1" applyAlignment="1" applyProtection="1">
      <alignment horizontal="center" vertical="center"/>
      <protection hidden="1"/>
    </xf>
    <xf numFmtId="0" fontId="16" fillId="5" borderId="25" xfId="0" applyFont="1" applyFill="1" applyBorder="1" applyAlignment="1" applyProtection="1">
      <alignment horizontal="center" vertical="center"/>
      <protection hidden="1"/>
    </xf>
    <xf numFmtId="0" fontId="35" fillId="6" borderId="33" xfId="0" applyFont="1" applyFill="1" applyBorder="1" applyAlignment="1" applyProtection="1">
      <alignment horizontal="center" vertical="center"/>
      <protection hidden="1"/>
    </xf>
    <xf numFmtId="0" fontId="28" fillId="8" borderId="51" xfId="0" applyFont="1" applyFill="1" applyBorder="1" applyAlignment="1" applyProtection="1">
      <alignment horizontal="center" vertical="center"/>
      <protection hidden="1"/>
    </xf>
    <xf numFmtId="0" fontId="28" fillId="8" borderId="28" xfId="0" applyFont="1" applyFill="1" applyBorder="1" applyAlignment="1" applyProtection="1">
      <alignment horizontal="center" vertical="center"/>
      <protection hidden="1"/>
    </xf>
    <xf numFmtId="0" fontId="28" fillId="8" borderId="50" xfId="0" applyFont="1" applyFill="1" applyBorder="1" applyAlignment="1" applyProtection="1">
      <alignment horizontal="center" vertical="center"/>
      <protection hidden="1"/>
    </xf>
    <xf numFmtId="0" fontId="3" fillId="6" borderId="33" xfId="0" applyFont="1" applyFill="1" applyBorder="1" applyAlignment="1" applyProtection="1">
      <alignment horizontal="center" vertical="center" wrapText="1"/>
      <protection hidden="1"/>
    </xf>
    <xf numFmtId="0" fontId="3" fillId="6" borderId="34" xfId="0" applyFont="1" applyFill="1" applyBorder="1" applyAlignment="1" applyProtection="1">
      <alignment horizontal="center" vertical="center" wrapText="1"/>
      <protection hidden="1"/>
    </xf>
    <xf numFmtId="0" fontId="3" fillId="6" borderId="2" xfId="0" applyFont="1" applyFill="1" applyBorder="1" applyAlignment="1" applyProtection="1">
      <alignment horizontal="center" vertical="center"/>
      <protection hidden="1"/>
    </xf>
    <xf numFmtId="0" fontId="3" fillId="6" borderId="10" xfId="0" applyFont="1" applyFill="1" applyBorder="1" applyAlignment="1" applyProtection="1">
      <alignment horizontal="center" vertical="center"/>
      <protection hidden="1"/>
    </xf>
    <xf numFmtId="0" fontId="3" fillId="8" borderId="5" xfId="0" applyFont="1" applyFill="1" applyBorder="1" applyAlignment="1" applyProtection="1">
      <alignment horizontal="center" vertical="center"/>
      <protection hidden="1"/>
    </xf>
    <xf numFmtId="0" fontId="3" fillId="8" borderId="6" xfId="0" applyFont="1" applyFill="1" applyBorder="1" applyAlignment="1" applyProtection="1">
      <alignment horizontal="center" vertical="center"/>
      <protection hidden="1"/>
    </xf>
    <xf numFmtId="2" fontId="17" fillId="5" borderId="16" xfId="0" applyNumberFormat="1" applyFont="1" applyFill="1" applyBorder="1" applyAlignment="1" applyProtection="1">
      <alignment horizontal="center" vertical="center" wrapText="1"/>
      <protection hidden="1"/>
    </xf>
    <xf numFmtId="2" fontId="17" fillId="5" borderId="18" xfId="0" applyNumberFormat="1" applyFont="1" applyFill="1" applyBorder="1" applyAlignment="1" applyProtection="1">
      <alignment horizontal="center" vertical="center" wrapText="1"/>
      <protection hidden="1"/>
    </xf>
    <xf numFmtId="2" fontId="17" fillId="5" borderId="17" xfId="0" applyNumberFormat="1" applyFont="1" applyFill="1" applyBorder="1" applyAlignment="1" applyProtection="1">
      <alignment horizontal="center" vertical="center" wrapText="1"/>
      <protection hidden="1"/>
    </xf>
    <xf numFmtId="0" fontId="45" fillId="8" borderId="56" xfId="0" applyFont="1" applyFill="1" applyBorder="1" applyAlignment="1" applyProtection="1">
      <alignment horizontal="center" vertical="center" wrapText="1"/>
      <protection hidden="1"/>
    </xf>
    <xf numFmtId="0" fontId="45" fillId="8" borderId="24" xfId="0" applyFont="1" applyFill="1" applyBorder="1" applyAlignment="1" applyProtection="1">
      <alignment horizontal="center" vertical="center" wrapText="1"/>
      <protection hidden="1"/>
    </xf>
    <xf numFmtId="0" fontId="5" fillId="5" borderId="11" xfId="0" applyFont="1" applyFill="1" applyBorder="1" applyAlignment="1" applyProtection="1">
      <alignment horizontal="left" vertical="center" wrapText="1"/>
      <protection hidden="1"/>
    </xf>
    <xf numFmtId="0" fontId="5" fillId="5" borderId="33" xfId="0" applyFont="1" applyFill="1" applyBorder="1" applyAlignment="1" applyProtection="1">
      <alignment horizontal="left" vertical="center" wrapText="1"/>
      <protection hidden="1"/>
    </xf>
    <xf numFmtId="0" fontId="5" fillId="5" borderId="16" xfId="0" applyFont="1" applyFill="1" applyBorder="1" applyAlignment="1" applyProtection="1">
      <alignment horizontal="center" vertical="center"/>
      <protection hidden="1"/>
    </xf>
    <xf numFmtId="0" fontId="5" fillId="5" borderId="18" xfId="0" applyFont="1" applyFill="1" applyBorder="1" applyAlignment="1" applyProtection="1">
      <alignment horizontal="center" vertical="center"/>
      <protection hidden="1"/>
    </xf>
    <xf numFmtId="0" fontId="5" fillId="5" borderId="17" xfId="0" applyFont="1" applyFill="1" applyBorder="1" applyAlignment="1" applyProtection="1">
      <alignment horizontal="center" vertical="center"/>
      <protection hidden="1"/>
    </xf>
    <xf numFmtId="0" fontId="3" fillId="6" borderId="1" xfId="0" applyFont="1" applyFill="1" applyBorder="1" applyAlignment="1" applyProtection="1">
      <alignment horizontal="center" wrapText="1"/>
      <protection hidden="1"/>
    </xf>
    <xf numFmtId="0" fontId="23" fillId="6" borderId="1" xfId="0" applyFont="1" applyFill="1" applyBorder="1" applyAlignment="1" applyProtection="1">
      <alignment horizontal="center" wrapText="1"/>
      <protection hidden="1"/>
    </xf>
    <xf numFmtId="0" fontId="23" fillId="6" borderId="52" xfId="0" applyFont="1" applyFill="1" applyBorder="1" applyAlignment="1" applyProtection="1">
      <alignment horizontal="center" wrapText="1"/>
      <protection hidden="1"/>
    </xf>
    <xf numFmtId="0" fontId="17" fillId="5" borderId="22" xfId="0" applyFont="1" applyFill="1" applyBorder="1" applyAlignment="1" applyProtection="1">
      <alignment horizontal="center" vertical="center"/>
      <protection hidden="1"/>
    </xf>
    <xf numFmtId="0" fontId="17" fillId="5" borderId="0" xfId="0" applyFont="1" applyFill="1" applyBorder="1" applyAlignment="1" applyProtection="1">
      <alignment horizontal="center" vertical="center"/>
      <protection hidden="1"/>
    </xf>
    <xf numFmtId="0" fontId="53" fillId="5" borderId="16" xfId="0" applyFont="1" applyFill="1" applyBorder="1" applyAlignment="1" applyProtection="1">
      <alignment horizontal="center" vertical="center"/>
      <protection hidden="1"/>
    </xf>
    <xf numFmtId="0" fontId="53" fillId="5" borderId="32" xfId="0" applyFont="1" applyFill="1" applyBorder="1" applyAlignment="1" applyProtection="1">
      <alignment horizontal="center" vertical="center"/>
      <protection hidden="1"/>
    </xf>
    <xf numFmtId="0" fontId="53" fillId="5" borderId="31" xfId="0" applyFont="1" applyFill="1" applyBorder="1" applyAlignment="1" applyProtection="1">
      <alignment horizontal="center" vertical="center"/>
      <protection hidden="1"/>
    </xf>
    <xf numFmtId="0" fontId="53" fillId="5" borderId="17" xfId="0" applyFont="1" applyFill="1" applyBorder="1" applyAlignment="1" applyProtection="1">
      <alignment horizontal="center" vertical="center"/>
      <protection hidden="1"/>
    </xf>
    <xf numFmtId="2" fontId="53" fillId="5" borderId="16" xfId="0" applyNumberFormat="1" applyFont="1" applyFill="1" applyBorder="1" applyAlignment="1" applyProtection="1">
      <alignment horizontal="center" vertical="center"/>
      <protection hidden="1"/>
    </xf>
    <xf numFmtId="2" fontId="53" fillId="5" borderId="17" xfId="0" applyNumberFormat="1" applyFont="1" applyFill="1" applyBorder="1" applyAlignment="1" applyProtection="1">
      <alignment horizontal="center" vertical="center"/>
      <protection hidden="1"/>
    </xf>
    <xf numFmtId="0" fontId="44" fillId="25" borderId="16" xfId="0" applyFont="1" applyFill="1" applyBorder="1" applyAlignment="1" applyProtection="1">
      <alignment horizontal="center" vertical="center" wrapText="1"/>
      <protection hidden="1"/>
    </xf>
    <xf numFmtId="0" fontId="44" fillId="25" borderId="18" xfId="0" applyFont="1" applyFill="1" applyBorder="1" applyAlignment="1" applyProtection="1">
      <alignment horizontal="center" vertical="center" wrapText="1"/>
      <protection hidden="1"/>
    </xf>
    <xf numFmtId="0" fontId="44" fillId="25" borderId="17" xfId="0" applyFont="1" applyFill="1" applyBorder="1" applyAlignment="1" applyProtection="1">
      <alignment horizontal="center" vertical="center" wrapText="1"/>
      <protection hidden="1"/>
    </xf>
    <xf numFmtId="2" fontId="23" fillId="21" borderId="16" xfId="0" applyNumberFormat="1" applyFont="1" applyFill="1" applyBorder="1" applyAlignment="1" applyProtection="1">
      <alignment horizontal="center" vertical="center" wrapText="1"/>
      <protection hidden="1"/>
    </xf>
    <xf numFmtId="2" fontId="23" fillId="21" borderId="18" xfId="0" applyNumberFormat="1" applyFont="1" applyFill="1" applyBorder="1" applyAlignment="1" applyProtection="1">
      <alignment horizontal="center" vertical="center" wrapText="1"/>
      <protection hidden="1"/>
    </xf>
    <xf numFmtId="2" fontId="23" fillId="21" borderId="17" xfId="0" applyNumberFormat="1" applyFont="1" applyFill="1" applyBorder="1" applyAlignment="1" applyProtection="1">
      <alignment horizontal="center" vertical="center" wrapText="1"/>
      <protection hidden="1"/>
    </xf>
    <xf numFmtId="0" fontId="14" fillId="25" borderId="26" xfId="0" applyFont="1" applyFill="1" applyBorder="1" applyAlignment="1" applyProtection="1">
      <alignment horizontal="center"/>
      <protection locked="0" hidden="1"/>
    </xf>
    <xf numFmtId="0" fontId="14" fillId="25" borderId="27" xfId="0" applyFont="1" applyFill="1" applyBorder="1" applyAlignment="1" applyProtection="1">
      <alignment horizontal="center"/>
      <protection locked="0" hidden="1"/>
    </xf>
    <xf numFmtId="0" fontId="14" fillId="25" borderId="25" xfId="0" applyFont="1" applyFill="1" applyBorder="1" applyAlignment="1" applyProtection="1">
      <alignment horizontal="center"/>
      <protection locked="0" hidden="1"/>
    </xf>
    <xf numFmtId="0" fontId="14" fillId="25" borderId="22" xfId="0" applyFont="1" applyFill="1" applyBorder="1" applyAlignment="1" applyProtection="1">
      <alignment horizontal="center"/>
      <protection locked="0" hidden="1"/>
    </xf>
    <xf numFmtId="0" fontId="14" fillId="25" borderId="0" xfId="0" applyFont="1" applyFill="1" applyBorder="1" applyAlignment="1" applyProtection="1">
      <alignment horizontal="center"/>
      <protection locked="0" hidden="1"/>
    </xf>
    <xf numFmtId="0" fontId="14" fillId="25" borderId="30" xfId="0" applyFont="1" applyFill="1" applyBorder="1" applyAlignment="1" applyProtection="1">
      <alignment horizontal="center"/>
      <protection locked="0" hidden="1"/>
    </xf>
    <xf numFmtId="0" fontId="14" fillId="25" borderId="56" xfId="0" applyFont="1" applyFill="1" applyBorder="1" applyAlignment="1" applyProtection="1">
      <alignment horizontal="center"/>
      <protection locked="0" hidden="1"/>
    </xf>
    <xf numFmtId="0" fontId="14" fillId="25" borderId="29" xfId="0" applyFont="1" applyFill="1" applyBorder="1" applyAlignment="1" applyProtection="1">
      <alignment horizontal="center"/>
      <protection locked="0" hidden="1"/>
    </xf>
    <xf numFmtId="0" fontId="14" fillId="25" borderId="24" xfId="0" applyFont="1" applyFill="1" applyBorder="1" applyAlignment="1" applyProtection="1">
      <alignment horizontal="center"/>
      <protection locked="0" hidden="1"/>
    </xf>
    <xf numFmtId="0" fontId="5" fillId="5" borderId="27" xfId="0" applyFont="1" applyFill="1" applyBorder="1" applyAlignment="1" applyProtection="1">
      <alignment horizontal="center" vertical="center"/>
      <protection hidden="1"/>
    </xf>
    <xf numFmtId="0" fontId="23" fillId="6" borderId="7" xfId="0" applyFont="1" applyFill="1" applyBorder="1" applyAlignment="1" applyProtection="1">
      <alignment horizontal="center" vertical="center" wrapText="1"/>
      <protection hidden="1"/>
    </xf>
    <xf numFmtId="0" fontId="23" fillId="6" borderId="8" xfId="0" applyFont="1" applyFill="1" applyBorder="1" applyAlignment="1" applyProtection="1">
      <alignment horizontal="center" vertical="center" wrapText="1"/>
      <protection hidden="1"/>
    </xf>
    <xf numFmtId="0" fontId="23" fillId="6" borderId="9" xfId="0" applyFont="1" applyFill="1" applyBorder="1" applyAlignment="1" applyProtection="1">
      <alignment horizontal="center" vertical="center" wrapText="1"/>
      <protection hidden="1"/>
    </xf>
    <xf numFmtId="0" fontId="23" fillId="8" borderId="16" xfId="0" applyFont="1" applyFill="1" applyBorder="1" applyAlignment="1" applyProtection="1">
      <alignment horizontal="center" vertical="center" wrapText="1"/>
      <protection hidden="1"/>
    </xf>
    <xf numFmtId="0" fontId="23" fillId="8" borderId="17" xfId="0" applyFont="1" applyFill="1" applyBorder="1" applyAlignment="1" applyProtection="1">
      <alignment horizontal="center" vertical="center" wrapText="1"/>
      <protection hidden="1"/>
    </xf>
    <xf numFmtId="0" fontId="5" fillId="5" borderId="12" xfId="0" applyFont="1" applyFill="1" applyBorder="1" applyAlignment="1" applyProtection="1">
      <alignment horizontal="left" vertical="center" wrapText="1"/>
      <protection hidden="1"/>
    </xf>
    <xf numFmtId="0" fontId="5" fillId="5" borderId="5" xfId="0" applyFont="1" applyFill="1" applyBorder="1" applyAlignment="1" applyProtection="1">
      <alignment horizontal="left" vertical="center" wrapText="1"/>
      <protection hidden="1"/>
    </xf>
    <xf numFmtId="0" fontId="23" fillId="6" borderId="48" xfId="0" applyFont="1" applyFill="1" applyBorder="1" applyAlignment="1" applyProtection="1">
      <alignment horizontal="center" vertical="center"/>
      <protection hidden="1"/>
    </xf>
    <xf numFmtId="0" fontId="23" fillId="6" borderId="3" xfId="0" applyFont="1" applyFill="1" applyBorder="1" applyAlignment="1" applyProtection="1">
      <alignment horizontal="center" vertical="center"/>
      <protection hidden="1"/>
    </xf>
    <xf numFmtId="0" fontId="23" fillId="6" borderId="12" xfId="0" applyFont="1" applyFill="1" applyBorder="1" applyAlignment="1" applyProtection="1">
      <alignment horizontal="center" vertical="center"/>
      <protection hidden="1"/>
    </xf>
    <xf numFmtId="0" fontId="23" fillId="6" borderId="31" xfId="0" applyFont="1" applyFill="1" applyBorder="1" applyAlignment="1" applyProtection="1">
      <alignment horizontal="left" vertical="center" wrapText="1"/>
      <protection hidden="1"/>
    </xf>
    <xf numFmtId="0" fontId="23" fillId="6" borderId="32" xfId="0" applyFont="1" applyFill="1" applyBorder="1" applyAlignment="1" applyProtection="1">
      <alignment horizontal="left" vertical="center" wrapText="1"/>
      <protection hidden="1"/>
    </xf>
    <xf numFmtId="166" fontId="23" fillId="6" borderId="31" xfId="0" applyNumberFormat="1" applyFont="1" applyFill="1" applyBorder="1" applyAlignment="1" applyProtection="1">
      <alignment horizontal="left" vertical="center" wrapText="1"/>
      <protection hidden="1"/>
    </xf>
    <xf numFmtId="166" fontId="23" fillId="6" borderId="32" xfId="0" applyNumberFormat="1" applyFont="1" applyFill="1" applyBorder="1" applyAlignment="1" applyProtection="1">
      <alignment horizontal="left" vertical="center" wrapText="1"/>
      <protection hidden="1"/>
    </xf>
    <xf numFmtId="0" fontId="5" fillId="15" borderId="16" xfId="0" applyFont="1" applyFill="1" applyBorder="1" applyAlignment="1" applyProtection="1">
      <alignment horizontal="center" vertical="center"/>
      <protection hidden="1"/>
    </xf>
    <xf numFmtId="0" fontId="5" fillId="15" borderId="18" xfId="0" applyFont="1" applyFill="1" applyBorder="1" applyAlignment="1" applyProtection="1">
      <alignment horizontal="center" vertical="center"/>
      <protection hidden="1"/>
    </xf>
    <xf numFmtId="0" fontId="5" fillId="15" borderId="17" xfId="0" applyFont="1" applyFill="1" applyBorder="1" applyAlignment="1" applyProtection="1">
      <alignment horizontal="center" vertical="center"/>
      <protection hidden="1"/>
    </xf>
    <xf numFmtId="0" fontId="22" fillId="15" borderId="16" xfId="0" applyFont="1" applyFill="1" applyBorder="1" applyAlignment="1" applyProtection="1">
      <alignment horizontal="center" vertical="center"/>
      <protection hidden="1"/>
    </xf>
    <xf numFmtId="0" fontId="22" fillId="15" borderId="18" xfId="0" applyFont="1" applyFill="1" applyBorder="1" applyAlignment="1" applyProtection="1">
      <alignment horizontal="center" vertical="center"/>
      <protection hidden="1"/>
    </xf>
    <xf numFmtId="0" fontId="22" fillId="15" borderId="17" xfId="0" applyFont="1" applyFill="1" applyBorder="1" applyAlignment="1" applyProtection="1">
      <alignment horizontal="center" vertical="center"/>
      <protection hidden="1"/>
    </xf>
    <xf numFmtId="0" fontId="23" fillId="6" borderId="7" xfId="0" applyFont="1" applyFill="1" applyBorder="1" applyAlignment="1" applyProtection="1">
      <alignment horizontal="center" vertical="center"/>
      <protection hidden="1"/>
    </xf>
    <xf numFmtId="0" fontId="23" fillId="6" borderId="8" xfId="0" applyFont="1" applyFill="1" applyBorder="1" applyAlignment="1" applyProtection="1">
      <alignment horizontal="center" vertical="center"/>
      <protection hidden="1"/>
    </xf>
    <xf numFmtId="164" fontId="8" fillId="11" borderId="18" xfId="0" applyNumberFormat="1" applyFont="1" applyFill="1" applyBorder="1" applyAlignment="1" applyProtection="1">
      <alignment horizontal="center" vertical="center"/>
      <protection hidden="1"/>
    </xf>
    <xf numFmtId="0" fontId="8" fillId="11" borderId="17" xfId="0" applyFont="1" applyFill="1" applyBorder="1" applyAlignment="1" applyProtection="1">
      <alignment horizontal="center" vertical="center"/>
      <protection hidden="1"/>
    </xf>
    <xf numFmtId="0" fontId="7" fillId="6" borderId="3" xfId="0" applyFont="1" applyFill="1" applyBorder="1" applyAlignment="1" applyProtection="1">
      <alignment horizontal="left" vertical="center" wrapText="1"/>
      <protection hidden="1"/>
    </xf>
    <xf numFmtId="0" fontId="7" fillId="6" borderId="2" xfId="0" applyFont="1" applyFill="1" applyBorder="1" applyAlignment="1" applyProtection="1">
      <alignment horizontal="left" vertical="center" wrapText="1"/>
      <protection hidden="1"/>
    </xf>
    <xf numFmtId="0" fontId="7" fillId="6" borderId="12" xfId="0" applyFont="1" applyFill="1" applyBorder="1" applyAlignment="1" applyProtection="1">
      <alignment horizontal="left" vertical="center" wrapText="1"/>
      <protection hidden="1"/>
    </xf>
    <xf numFmtId="0" fontId="7" fillId="6" borderId="5" xfId="0" applyFont="1" applyFill="1" applyBorder="1" applyAlignment="1" applyProtection="1">
      <alignment horizontal="left" vertical="center" wrapText="1"/>
      <protection hidden="1"/>
    </xf>
    <xf numFmtId="0" fontId="5" fillId="5" borderId="26" xfId="0" applyFont="1" applyFill="1" applyBorder="1" applyAlignment="1" applyProtection="1">
      <alignment horizontal="center" vertical="center"/>
      <protection hidden="1"/>
    </xf>
    <xf numFmtId="0" fontId="5" fillId="5" borderId="25" xfId="0" applyFont="1" applyFill="1" applyBorder="1" applyAlignment="1" applyProtection="1">
      <alignment horizontal="center" vertical="center"/>
      <protection hidden="1"/>
    </xf>
    <xf numFmtId="1" fontId="32" fillId="9" borderId="31" xfId="0" applyNumberFormat="1" applyFont="1" applyFill="1" applyBorder="1" applyAlignment="1" applyProtection="1">
      <alignment horizontal="center" vertical="center" wrapText="1"/>
      <protection hidden="1"/>
    </xf>
    <xf numFmtId="0" fontId="0" fillId="0" borderId="32" xfId="0" applyBorder="1" applyAlignment="1" applyProtection="1">
      <alignment horizontal="center" vertical="center" wrapText="1"/>
      <protection hidden="1"/>
    </xf>
    <xf numFmtId="2" fontId="3" fillId="14" borderId="39" xfId="2" applyBorder="1" applyAlignment="1" applyProtection="1">
      <alignment horizontal="center" vertical="center"/>
      <protection locked="0" hidden="1"/>
    </xf>
    <xf numFmtId="2" fontId="3" fillId="14" borderId="70" xfId="2" applyBorder="1" applyAlignment="1" applyProtection="1">
      <alignment horizontal="center" vertical="center"/>
      <protection locked="0" hidden="1"/>
    </xf>
    <xf numFmtId="0" fontId="12" fillId="5" borderId="44" xfId="0" applyFont="1" applyFill="1" applyBorder="1" applyAlignment="1" applyProtection="1">
      <alignment horizontal="center" vertical="center" wrapText="1"/>
      <protection hidden="1"/>
    </xf>
    <xf numFmtId="0" fontId="12" fillId="5" borderId="50" xfId="0" applyFont="1" applyFill="1" applyBorder="1" applyAlignment="1" applyProtection="1">
      <alignment horizontal="center" vertical="center" wrapText="1"/>
      <protection hidden="1"/>
    </xf>
    <xf numFmtId="0" fontId="7" fillId="6" borderId="68" xfId="0" applyFont="1" applyFill="1" applyBorder="1" applyAlignment="1" applyProtection="1">
      <alignment horizontal="center" vertical="center" wrapText="1"/>
      <protection hidden="1"/>
    </xf>
    <xf numFmtId="0" fontId="7" fillId="6" borderId="50" xfId="0" applyFont="1" applyFill="1" applyBorder="1" applyAlignment="1" applyProtection="1">
      <alignment horizontal="center" vertical="center" wrapText="1"/>
      <protection hidden="1"/>
    </xf>
    <xf numFmtId="0" fontId="5" fillId="15" borderId="26" xfId="0" applyFont="1" applyFill="1" applyBorder="1" applyAlignment="1" applyProtection="1">
      <alignment horizontal="center" vertical="center"/>
      <protection hidden="1"/>
    </xf>
    <xf numFmtId="0" fontId="5" fillId="15" borderId="27" xfId="0" applyFont="1" applyFill="1" applyBorder="1" applyAlignment="1" applyProtection="1">
      <alignment horizontal="center" vertical="center"/>
      <protection hidden="1"/>
    </xf>
    <xf numFmtId="0" fontId="5" fillId="15" borderId="66" xfId="0" applyFont="1" applyFill="1" applyBorder="1" applyAlignment="1" applyProtection="1">
      <alignment horizontal="center" vertical="center"/>
      <protection hidden="1"/>
    </xf>
    <xf numFmtId="0" fontId="12" fillId="15" borderId="16" xfId="0" applyFont="1" applyFill="1" applyBorder="1" applyAlignment="1" applyProtection="1">
      <alignment horizontal="center" vertical="center" wrapText="1"/>
      <protection hidden="1"/>
    </xf>
    <xf numFmtId="0" fontId="12" fillId="15" borderId="18" xfId="0" applyFont="1" applyFill="1" applyBorder="1" applyAlignment="1" applyProtection="1">
      <alignment horizontal="center" vertical="center" wrapText="1"/>
      <protection hidden="1"/>
    </xf>
    <xf numFmtId="0" fontId="5" fillId="5" borderId="53" xfId="0" applyFont="1" applyFill="1" applyBorder="1" applyAlignment="1" applyProtection="1">
      <alignment horizontal="center" vertical="center"/>
      <protection hidden="1"/>
    </xf>
    <xf numFmtId="0" fontId="5" fillId="5" borderId="51" xfId="0" applyFont="1" applyFill="1" applyBorder="1" applyAlignment="1" applyProtection="1">
      <alignment horizontal="center" vertical="center"/>
      <protection hidden="1"/>
    </xf>
    <xf numFmtId="0" fontId="5" fillId="5" borderId="54" xfId="0" applyFont="1" applyFill="1" applyBorder="1" applyAlignment="1" applyProtection="1">
      <alignment horizontal="center" vertical="center"/>
      <protection hidden="1"/>
    </xf>
    <xf numFmtId="0" fontId="3" fillId="3" borderId="7" xfId="0" applyFont="1" applyFill="1" applyBorder="1" applyAlignment="1" applyProtection="1">
      <alignment horizontal="center"/>
      <protection hidden="1"/>
    </xf>
    <xf numFmtId="0" fontId="3" fillId="3" borderId="31" xfId="0" applyFont="1" applyFill="1" applyBorder="1" applyAlignment="1" applyProtection="1">
      <alignment horizontal="center"/>
      <protection hidden="1"/>
    </xf>
    <xf numFmtId="0" fontId="58" fillId="0" borderId="16" xfId="0" applyFont="1" applyFill="1" applyBorder="1" applyAlignment="1" applyProtection="1">
      <alignment horizontal="center" vertical="center"/>
      <protection hidden="1"/>
    </xf>
    <xf numFmtId="0" fontId="58" fillId="0" borderId="18" xfId="0" applyFont="1" applyFill="1" applyBorder="1" applyAlignment="1" applyProtection="1">
      <alignment horizontal="center" vertical="center"/>
      <protection hidden="1"/>
    </xf>
    <xf numFmtId="0" fontId="58" fillId="0" borderId="17" xfId="0" applyFont="1" applyFill="1" applyBorder="1" applyAlignment="1" applyProtection="1">
      <alignment horizontal="center" vertical="center"/>
      <protection hidden="1"/>
    </xf>
    <xf numFmtId="0" fontId="3" fillId="14" borderId="26" xfId="2" applyNumberFormat="1" applyBorder="1" applyAlignment="1" applyProtection="1">
      <alignment horizontal="center" vertical="center"/>
      <protection locked="0" hidden="1"/>
    </xf>
    <xf numFmtId="0" fontId="3" fillId="14" borderId="25" xfId="2" applyNumberFormat="1" applyBorder="1" applyAlignment="1" applyProtection="1">
      <alignment horizontal="center" vertical="center"/>
      <protection locked="0" hidden="1"/>
    </xf>
    <xf numFmtId="0" fontId="3" fillId="14" borderId="56" xfId="2" applyNumberFormat="1" applyBorder="1" applyAlignment="1" applyProtection="1">
      <alignment horizontal="center" vertical="center"/>
      <protection locked="0" hidden="1"/>
    </xf>
    <xf numFmtId="0" fontId="3" fillId="14" borderId="24" xfId="2" applyNumberFormat="1" applyBorder="1" applyAlignment="1" applyProtection="1">
      <alignment horizontal="center" vertical="center"/>
      <protection locked="0" hidden="1"/>
    </xf>
    <xf numFmtId="0" fontId="7" fillId="6" borderId="37" xfId="0" applyFont="1" applyFill="1" applyBorder="1" applyAlignment="1" applyProtection="1">
      <alignment horizontal="left" vertical="center" wrapText="1"/>
      <protection hidden="1"/>
    </xf>
    <xf numFmtId="0" fontId="7" fillId="6" borderId="38" xfId="0" applyFont="1" applyFill="1" applyBorder="1" applyAlignment="1" applyProtection="1">
      <alignment horizontal="left" vertical="center" wrapText="1"/>
      <protection hidden="1"/>
    </xf>
    <xf numFmtId="0" fontId="17" fillId="12" borderId="26" xfId="0" applyFont="1" applyFill="1" applyBorder="1" applyAlignment="1" applyProtection="1">
      <alignment horizontal="center" vertical="center" wrapText="1"/>
    </xf>
    <xf numFmtId="0" fontId="17" fillId="12" borderId="27" xfId="0" applyFont="1" applyFill="1" applyBorder="1" applyAlignment="1" applyProtection="1">
      <alignment horizontal="center" vertical="center" wrapText="1"/>
    </xf>
    <xf numFmtId="0" fontId="17" fillId="12" borderId="25" xfId="0" applyFont="1" applyFill="1" applyBorder="1" applyAlignment="1" applyProtection="1">
      <alignment horizontal="center" vertical="center" wrapText="1"/>
    </xf>
    <xf numFmtId="0" fontId="17" fillId="12" borderId="56" xfId="0" applyFont="1" applyFill="1" applyBorder="1" applyAlignment="1" applyProtection="1">
      <alignment horizontal="center" vertical="center" wrapText="1"/>
    </xf>
    <xf numFmtId="0" fontId="17" fillId="12" borderId="29" xfId="0" applyFont="1" applyFill="1" applyBorder="1" applyAlignment="1" applyProtection="1">
      <alignment horizontal="center" vertical="center" wrapText="1"/>
    </xf>
    <xf numFmtId="0" fontId="17" fillId="12" borderId="24" xfId="0" applyFont="1" applyFill="1" applyBorder="1" applyAlignment="1" applyProtection="1">
      <alignment horizontal="center" vertical="center" wrapText="1"/>
    </xf>
    <xf numFmtId="0" fontId="17" fillId="12" borderId="11" xfId="0" applyFont="1" applyFill="1" applyBorder="1" applyAlignment="1" applyProtection="1">
      <alignment horizontal="center" vertical="center" wrapText="1"/>
    </xf>
    <xf numFmtId="0" fontId="17" fillId="12" borderId="33" xfId="0" applyFont="1" applyFill="1" applyBorder="1" applyAlignment="1" applyProtection="1">
      <alignment horizontal="center" vertical="center" wrapText="1"/>
    </xf>
    <xf numFmtId="0" fontId="17" fillId="12" borderId="34" xfId="0" applyFont="1" applyFill="1" applyBorder="1" applyAlignment="1" applyProtection="1">
      <alignment horizontal="center" vertical="center" wrapText="1"/>
    </xf>
    <xf numFmtId="0" fontId="17" fillId="12" borderId="12" xfId="0" applyFont="1" applyFill="1" applyBorder="1" applyAlignment="1" applyProtection="1">
      <alignment horizontal="center" vertical="center" wrapText="1"/>
    </xf>
    <xf numFmtId="0" fontId="17" fillId="12" borderId="5" xfId="0" applyFont="1" applyFill="1" applyBorder="1" applyAlignment="1" applyProtection="1">
      <alignment horizontal="center" vertical="center" wrapText="1"/>
    </xf>
    <xf numFmtId="0" fontId="17" fillId="12" borderId="6" xfId="0" applyFont="1" applyFill="1" applyBorder="1" applyAlignment="1" applyProtection="1">
      <alignment horizontal="center" vertical="center" wrapText="1"/>
    </xf>
    <xf numFmtId="0" fontId="17" fillId="12" borderId="26" xfId="0" applyFont="1" applyFill="1" applyBorder="1" applyAlignment="1">
      <alignment horizontal="center" vertical="center"/>
    </xf>
    <xf numFmtId="0" fontId="17" fillId="12" borderId="27" xfId="0" applyFont="1" applyFill="1" applyBorder="1" applyAlignment="1">
      <alignment horizontal="center" vertical="center"/>
    </xf>
    <xf numFmtId="0" fontId="17" fillId="12" borderId="25" xfId="0" applyFont="1" applyFill="1" applyBorder="1" applyAlignment="1">
      <alignment horizontal="center" vertical="center"/>
    </xf>
    <xf numFmtId="0" fontId="17" fillId="12" borderId="56" xfId="0" applyFont="1" applyFill="1" applyBorder="1" applyAlignment="1">
      <alignment horizontal="center" vertical="center"/>
    </xf>
    <xf numFmtId="0" fontId="17" fillId="12" borderId="29" xfId="0" applyFont="1" applyFill="1" applyBorder="1" applyAlignment="1">
      <alignment horizontal="center" vertical="center"/>
    </xf>
    <xf numFmtId="0" fontId="17" fillId="12" borderId="24" xfId="0" applyFont="1" applyFill="1" applyBorder="1" applyAlignment="1">
      <alignment horizontal="center" vertical="center"/>
    </xf>
    <xf numFmtId="0" fontId="17" fillId="12" borderId="26" xfId="0" applyFont="1" applyFill="1" applyBorder="1" applyAlignment="1" applyProtection="1">
      <alignment horizontal="center" vertical="center"/>
    </xf>
    <xf numFmtId="0" fontId="17" fillId="12" borderId="27" xfId="0" applyFont="1" applyFill="1" applyBorder="1" applyAlignment="1" applyProtection="1">
      <alignment horizontal="center" vertical="center"/>
    </xf>
    <xf numFmtId="0" fontId="17" fillId="12" borderId="25" xfId="0" applyFont="1" applyFill="1" applyBorder="1" applyAlignment="1" applyProtection="1">
      <alignment horizontal="center" vertical="center"/>
    </xf>
    <xf numFmtId="0" fontId="17" fillId="12" borderId="56" xfId="0" applyFont="1" applyFill="1" applyBorder="1" applyAlignment="1" applyProtection="1">
      <alignment horizontal="center" vertical="center"/>
    </xf>
    <xf numFmtId="0" fontId="17" fillId="12" borderId="29" xfId="0" applyFont="1" applyFill="1" applyBorder="1" applyAlignment="1" applyProtection="1">
      <alignment horizontal="center" vertical="center"/>
    </xf>
    <xf numFmtId="0" fontId="17" fillId="12" borderId="24" xfId="0" applyFont="1" applyFill="1" applyBorder="1" applyAlignment="1" applyProtection="1">
      <alignment horizontal="center" vertical="center"/>
    </xf>
    <xf numFmtId="0" fontId="36" fillId="21" borderId="11" xfId="0" applyFont="1" applyFill="1" applyBorder="1" applyAlignment="1" applyProtection="1">
      <alignment horizontal="center" vertical="center" wrapText="1"/>
    </xf>
    <xf numFmtId="0" fontId="36" fillId="21" borderId="12" xfId="0" applyFont="1" applyFill="1" applyBorder="1" applyAlignment="1" applyProtection="1">
      <alignment horizontal="center" vertical="center" wrapText="1"/>
    </xf>
    <xf numFmtId="0" fontId="36" fillId="21" borderId="33" xfId="0" applyFont="1" applyFill="1" applyBorder="1" applyAlignment="1" applyProtection="1">
      <alignment horizontal="center" vertical="center" wrapText="1"/>
    </xf>
    <xf numFmtId="0" fontId="36" fillId="21" borderId="5" xfId="0" applyFont="1" applyFill="1" applyBorder="1" applyAlignment="1" applyProtection="1">
      <alignment horizontal="center" vertical="center" wrapText="1"/>
    </xf>
    <xf numFmtId="0" fontId="7" fillId="21" borderId="26" xfId="0" applyFont="1" applyFill="1" applyBorder="1" applyAlignment="1" applyProtection="1">
      <alignment horizontal="center" vertical="center" wrapText="1"/>
    </xf>
    <xf numFmtId="0" fontId="7" fillId="21" borderId="27" xfId="0" applyFont="1" applyFill="1" applyBorder="1" applyAlignment="1" applyProtection="1">
      <alignment horizontal="center" vertical="center" wrapText="1"/>
    </xf>
    <xf numFmtId="0" fontId="7" fillId="21" borderId="25" xfId="0" applyFont="1" applyFill="1" applyBorder="1" applyAlignment="1" applyProtection="1">
      <alignment horizontal="center" vertical="center" wrapText="1"/>
    </xf>
    <xf numFmtId="0" fontId="7" fillId="21" borderId="56" xfId="0" applyFont="1" applyFill="1" applyBorder="1" applyAlignment="1" applyProtection="1">
      <alignment horizontal="center" vertical="center" wrapText="1"/>
    </xf>
    <xf numFmtId="0" fontId="7" fillId="21" borderId="29" xfId="0" applyFont="1" applyFill="1" applyBorder="1" applyAlignment="1" applyProtection="1">
      <alignment horizontal="center" vertical="center" wrapText="1"/>
    </xf>
    <xf numFmtId="0" fontId="7" fillId="21" borderId="24" xfId="0" applyFont="1" applyFill="1" applyBorder="1" applyAlignment="1" applyProtection="1">
      <alignment horizontal="center" vertical="center" wrapText="1"/>
    </xf>
    <xf numFmtId="0" fontId="7" fillId="21" borderId="41" xfId="0" applyFont="1" applyFill="1" applyBorder="1" applyAlignment="1" applyProtection="1">
      <alignment horizontal="center" vertical="center" wrapText="1"/>
    </xf>
    <xf numFmtId="0" fontId="7" fillId="21" borderId="38" xfId="0" applyFont="1" applyFill="1" applyBorder="1" applyAlignment="1" applyProtection="1">
      <alignment horizontal="center" vertical="center" wrapText="1"/>
    </xf>
    <xf numFmtId="0" fontId="7" fillId="21" borderId="34" xfId="0" applyFont="1" applyFill="1" applyBorder="1" applyAlignment="1" applyProtection="1">
      <alignment horizontal="center" vertical="center" wrapText="1"/>
    </xf>
    <xf numFmtId="0" fontId="7" fillId="21" borderId="6" xfId="0" applyFont="1" applyFill="1" applyBorder="1" applyAlignment="1" applyProtection="1">
      <alignment horizontal="center" vertical="center" wrapText="1"/>
    </xf>
    <xf numFmtId="0" fontId="36" fillId="21" borderId="34" xfId="0" applyFont="1" applyFill="1" applyBorder="1" applyAlignment="1" applyProtection="1">
      <alignment horizontal="center" vertical="center" wrapText="1"/>
    </xf>
    <xf numFmtId="0" fontId="36" fillId="21" borderId="6" xfId="0" applyFont="1" applyFill="1" applyBorder="1" applyAlignment="1" applyProtection="1">
      <alignment horizontal="center" vertical="center" wrapText="1"/>
    </xf>
    <xf numFmtId="0" fontId="36" fillId="21" borderId="39" xfId="0" applyFont="1" applyFill="1" applyBorder="1" applyAlignment="1" applyProtection="1">
      <alignment horizontal="center" vertical="center"/>
    </xf>
    <xf numFmtId="0" fontId="36" fillId="21" borderId="70" xfId="0" applyFont="1" applyFill="1" applyBorder="1" applyAlignment="1" applyProtection="1">
      <alignment horizontal="center" vertical="center"/>
    </xf>
    <xf numFmtId="0" fontId="17" fillId="12" borderId="16" xfId="0" applyFont="1" applyFill="1" applyBorder="1" applyAlignment="1" applyProtection="1">
      <alignment horizontal="center" vertical="center"/>
    </xf>
    <xf numFmtId="0" fontId="17" fillId="12" borderId="18" xfId="0" applyFont="1" applyFill="1" applyBorder="1" applyAlignment="1" applyProtection="1">
      <alignment horizontal="center" vertical="center"/>
    </xf>
    <xf numFmtId="0" fontId="17" fillId="12" borderId="17" xfId="0" applyFont="1" applyFill="1" applyBorder="1" applyAlignment="1" applyProtection="1">
      <alignment horizontal="center" vertical="center"/>
    </xf>
    <xf numFmtId="0" fontId="36" fillId="21" borderId="26" xfId="0" applyFont="1" applyFill="1" applyBorder="1" applyAlignment="1" applyProtection="1">
      <alignment horizontal="center" vertical="center" wrapText="1"/>
    </xf>
    <xf numFmtId="0" fontId="36" fillId="21" borderId="25" xfId="0" applyFont="1" applyFill="1" applyBorder="1" applyAlignment="1" applyProtection="1">
      <alignment horizontal="center" vertical="center" wrapText="1"/>
    </xf>
    <xf numFmtId="0" fontId="36" fillId="21" borderId="56" xfId="0" applyFont="1" applyFill="1" applyBorder="1" applyAlignment="1" applyProtection="1">
      <alignment horizontal="center" vertical="center" wrapText="1"/>
    </xf>
    <xf numFmtId="0" fontId="36" fillId="21" borderId="24" xfId="0" applyFont="1" applyFill="1" applyBorder="1" applyAlignment="1" applyProtection="1">
      <alignment horizontal="center" vertical="center" wrapText="1"/>
    </xf>
    <xf numFmtId="164" fontId="4" fillId="11" borderId="21" xfId="0" applyNumberFormat="1" applyFont="1" applyFill="1" applyBorder="1" applyAlignment="1" applyProtection="1">
      <alignment horizontal="center" vertical="center"/>
    </xf>
    <xf numFmtId="164" fontId="4" fillId="11" borderId="28" xfId="0" applyNumberFormat="1" applyFont="1" applyFill="1" applyBorder="1" applyAlignment="1" applyProtection="1">
      <alignment horizontal="center" vertical="center"/>
    </xf>
    <xf numFmtId="164" fontId="4" fillId="11" borderId="50" xfId="0" applyNumberFormat="1" applyFont="1" applyFill="1" applyBorder="1" applyAlignment="1" applyProtection="1">
      <alignment horizontal="center" vertical="center"/>
    </xf>
    <xf numFmtId="0" fontId="4" fillId="11" borderId="35" xfId="0" applyFont="1" applyFill="1" applyBorder="1" applyAlignment="1" applyProtection="1">
      <alignment horizontal="center" vertical="center"/>
    </xf>
    <xf numFmtId="0" fontId="4" fillId="11" borderId="61" xfId="0" applyFont="1" applyFill="1" applyBorder="1" applyAlignment="1" applyProtection="1">
      <alignment horizontal="center" vertical="center"/>
    </xf>
    <xf numFmtId="0" fontId="4" fillId="11" borderId="57" xfId="0" applyFont="1" applyFill="1" applyBorder="1" applyAlignment="1" applyProtection="1">
      <alignment horizontal="center" vertical="center"/>
    </xf>
    <xf numFmtId="14" fontId="4" fillId="11" borderId="54" xfId="0" applyNumberFormat="1" applyFont="1" applyFill="1" applyBorder="1" applyAlignment="1" applyProtection="1">
      <alignment horizontal="center" vertical="center"/>
    </xf>
    <xf numFmtId="14" fontId="4" fillId="11" borderId="61" xfId="0" applyNumberFormat="1" applyFont="1" applyFill="1" applyBorder="1" applyAlignment="1" applyProtection="1">
      <alignment horizontal="center" vertical="center"/>
    </xf>
    <xf numFmtId="14" fontId="4" fillId="11" borderId="52" xfId="0" applyNumberFormat="1" applyFont="1" applyFill="1" applyBorder="1" applyAlignment="1" applyProtection="1">
      <alignment horizontal="center" vertical="center"/>
    </xf>
    <xf numFmtId="0" fontId="35" fillId="0" borderId="54" xfId="0" applyFont="1" applyBorder="1" applyAlignment="1" applyProtection="1">
      <alignment horizontal="center" vertical="center" wrapText="1"/>
    </xf>
    <xf numFmtId="0" fontId="35" fillId="0" borderId="61" xfId="0" applyFont="1" applyBorder="1" applyAlignment="1" applyProtection="1">
      <alignment horizontal="center" vertical="center" wrapText="1"/>
    </xf>
    <xf numFmtId="0" fontId="35" fillId="0" borderId="57" xfId="0" applyFont="1" applyBorder="1" applyAlignment="1" applyProtection="1">
      <alignment horizontal="center" vertical="center" wrapText="1"/>
    </xf>
    <xf numFmtId="0" fontId="34" fillId="22" borderId="26" xfId="0" applyFont="1" applyFill="1" applyBorder="1" applyAlignment="1" applyProtection="1">
      <alignment horizontal="center" vertical="center"/>
    </xf>
    <xf numFmtId="0" fontId="34" fillId="22" borderId="25" xfId="0" applyFont="1" applyFill="1" applyBorder="1" applyAlignment="1" applyProtection="1">
      <alignment horizontal="center" vertical="center"/>
    </xf>
    <xf numFmtId="0" fontId="34" fillId="22" borderId="22" xfId="0" applyFont="1" applyFill="1" applyBorder="1" applyAlignment="1" applyProtection="1">
      <alignment horizontal="center" vertical="center"/>
    </xf>
    <xf numFmtId="0" fontId="34" fillId="22" borderId="30" xfId="0" applyFont="1" applyFill="1" applyBorder="1" applyAlignment="1" applyProtection="1">
      <alignment horizontal="center" vertical="center"/>
    </xf>
    <xf numFmtId="0" fontId="34" fillId="22" borderId="56" xfId="0" applyFont="1" applyFill="1" applyBorder="1" applyAlignment="1" applyProtection="1">
      <alignment horizontal="center" vertical="center"/>
    </xf>
    <xf numFmtId="0" fontId="34" fillId="22" borderId="24" xfId="0" applyFont="1" applyFill="1" applyBorder="1" applyAlignment="1" applyProtection="1">
      <alignment horizontal="center" vertical="center"/>
    </xf>
    <xf numFmtId="0" fontId="4" fillId="11" borderId="21" xfId="0" applyFont="1" applyFill="1" applyBorder="1" applyAlignment="1" applyProtection="1">
      <alignment horizontal="center" vertical="center"/>
    </xf>
    <xf numFmtId="0" fontId="4" fillId="11" borderId="28" xfId="0" applyFont="1" applyFill="1" applyBorder="1" applyAlignment="1" applyProtection="1">
      <alignment horizontal="center" vertical="center"/>
    </xf>
    <xf numFmtId="0" fontId="4" fillId="11" borderId="1" xfId="0" applyFont="1" applyFill="1" applyBorder="1" applyAlignment="1" applyProtection="1">
      <alignment horizontal="center" vertical="center"/>
    </xf>
    <xf numFmtId="164" fontId="4" fillId="11" borderId="1" xfId="0" applyNumberFormat="1" applyFont="1" applyFill="1" applyBorder="1" applyAlignment="1" applyProtection="1">
      <alignment horizontal="center" vertical="center"/>
    </xf>
    <xf numFmtId="14" fontId="4" fillId="11" borderId="35" xfId="0" applyNumberFormat="1" applyFont="1" applyFill="1" applyBorder="1" applyAlignment="1" applyProtection="1">
      <alignment horizontal="center" vertical="center"/>
    </xf>
    <xf numFmtId="0" fontId="35" fillId="22" borderId="53" xfId="0" applyFont="1" applyFill="1" applyBorder="1" applyAlignment="1" applyProtection="1">
      <alignment horizontal="center" vertical="center" wrapText="1"/>
    </xf>
    <xf numFmtId="0" fontId="35" fillId="22" borderId="63" xfId="0" applyFont="1" applyFill="1" applyBorder="1" applyAlignment="1" applyProtection="1">
      <alignment horizontal="center" vertical="center" wrapText="1"/>
    </xf>
    <xf numFmtId="0" fontId="35" fillId="22" borderId="44" xfId="0" applyFont="1" applyFill="1" applyBorder="1" applyAlignment="1" applyProtection="1">
      <alignment horizontal="center" vertical="center" wrapText="1"/>
    </xf>
    <xf numFmtId="0" fontId="35" fillId="22" borderId="51" xfId="0" applyFont="1" applyFill="1" applyBorder="1" applyAlignment="1" applyProtection="1">
      <alignment horizontal="center" vertical="center"/>
    </xf>
    <xf numFmtId="0" fontId="35" fillId="22" borderId="28" xfId="0" applyFont="1" applyFill="1" applyBorder="1" applyAlignment="1" applyProtection="1">
      <alignment horizontal="center" vertical="center"/>
    </xf>
    <xf numFmtId="0" fontId="35" fillId="22" borderId="50" xfId="0" applyFont="1" applyFill="1" applyBorder="1" applyAlignment="1" applyProtection="1">
      <alignment horizontal="center" vertical="center"/>
    </xf>
    <xf numFmtId="3" fontId="35" fillId="22" borderId="51" xfId="0" applyNumberFormat="1" applyFont="1" applyFill="1" applyBorder="1" applyAlignment="1" applyProtection="1">
      <alignment horizontal="center" vertical="center" wrapText="1"/>
    </xf>
    <xf numFmtId="0" fontId="47" fillId="0" borderId="28" xfId="0" applyFont="1" applyBorder="1" applyAlignment="1">
      <alignment horizontal="center" vertical="center" wrapText="1"/>
    </xf>
    <xf numFmtId="0" fontId="47" fillId="0" borderId="50" xfId="0" applyFont="1" applyBorder="1" applyAlignment="1">
      <alignment horizontal="center" vertical="center" wrapText="1"/>
    </xf>
    <xf numFmtId="0" fontId="4" fillId="11" borderId="51" xfId="0" applyFont="1" applyFill="1" applyBorder="1" applyAlignment="1" applyProtection="1">
      <alignment horizontal="center" vertical="center"/>
    </xf>
    <xf numFmtId="164" fontId="4" fillId="11" borderId="51" xfId="0" applyNumberFormat="1" applyFont="1" applyFill="1" applyBorder="1" applyAlignment="1" applyProtection="1">
      <alignment horizontal="center" vertical="center"/>
    </xf>
    <xf numFmtId="164" fontId="35" fillId="0" borderId="51" xfId="0" applyNumberFormat="1" applyFont="1" applyBorder="1" applyAlignment="1" applyProtection="1">
      <alignment horizontal="center" vertical="center" wrapText="1"/>
    </xf>
    <xf numFmtId="164" fontId="35" fillId="0" borderId="28" xfId="0" applyNumberFormat="1" applyFont="1" applyBorder="1" applyAlignment="1" applyProtection="1">
      <alignment horizontal="center" vertical="center" wrapText="1"/>
    </xf>
    <xf numFmtId="164" fontId="35" fillId="0" borderId="50" xfId="0" applyNumberFormat="1" applyFont="1" applyBorder="1" applyAlignment="1" applyProtection="1">
      <alignment horizontal="center" vertical="center" wrapText="1"/>
    </xf>
    <xf numFmtId="2" fontId="35" fillId="0" borderId="33" xfId="0" applyNumberFormat="1" applyFont="1" applyFill="1" applyBorder="1" applyAlignment="1">
      <alignment horizontal="center" vertical="center"/>
    </xf>
    <xf numFmtId="2" fontId="35" fillId="0" borderId="2" xfId="0" applyNumberFormat="1" applyFont="1" applyFill="1" applyBorder="1" applyAlignment="1">
      <alignment horizontal="center" vertical="center"/>
    </xf>
    <xf numFmtId="0" fontId="35" fillId="8" borderId="72" xfId="0" applyFont="1" applyFill="1" applyBorder="1" applyAlignment="1">
      <alignment horizontal="center" vertical="center"/>
    </xf>
    <xf numFmtId="0" fontId="35" fillId="8" borderId="43" xfId="0" applyFont="1" applyFill="1" applyBorder="1" applyAlignment="1">
      <alignment horizontal="center" vertical="center"/>
    </xf>
    <xf numFmtId="0" fontId="34" fillId="22" borderId="26" xfId="0" applyFont="1" applyFill="1" applyBorder="1" applyAlignment="1" applyProtection="1">
      <alignment horizontal="center" vertical="center" wrapText="1"/>
    </xf>
    <xf numFmtId="0" fontId="34" fillId="22" borderId="25" xfId="0" applyFont="1" applyFill="1" applyBorder="1" applyAlignment="1" applyProtection="1">
      <alignment horizontal="center" vertical="center" wrapText="1"/>
    </xf>
    <xf numFmtId="0" fontId="34" fillId="22" borderId="22" xfId="0" applyFont="1" applyFill="1" applyBorder="1" applyAlignment="1" applyProtection="1">
      <alignment horizontal="center" vertical="center" wrapText="1"/>
    </xf>
    <xf numFmtId="0" fontId="34" fillId="22" borderId="30" xfId="0" applyFont="1" applyFill="1" applyBorder="1" applyAlignment="1" applyProtection="1">
      <alignment horizontal="center" vertical="center" wrapText="1"/>
    </xf>
    <xf numFmtId="0" fontId="34" fillId="22" borderId="56" xfId="0" applyFont="1" applyFill="1" applyBorder="1" applyAlignment="1" applyProtection="1">
      <alignment horizontal="center" vertical="center" wrapText="1"/>
    </xf>
    <xf numFmtId="0" fontId="34" fillId="22" borderId="24" xfId="0" applyFont="1" applyFill="1" applyBorder="1" applyAlignment="1" applyProtection="1">
      <alignment horizontal="center" vertical="center" wrapText="1"/>
    </xf>
    <xf numFmtId="0" fontId="35" fillId="22" borderId="51" xfId="0" applyFont="1" applyFill="1" applyBorder="1" applyAlignment="1" applyProtection="1">
      <alignment horizontal="center" vertical="center" wrapText="1"/>
    </xf>
    <xf numFmtId="0" fontId="4" fillId="11" borderId="51" xfId="0" applyFont="1" applyFill="1" applyBorder="1" applyAlignment="1" applyProtection="1">
      <alignment horizontal="center" vertical="center" wrapText="1"/>
    </xf>
    <xf numFmtId="0" fontId="0" fillId="11" borderId="28" xfId="0" applyFont="1" applyFill="1" applyBorder="1" applyAlignment="1">
      <alignment horizontal="center" vertical="center" wrapText="1"/>
    </xf>
    <xf numFmtId="0" fontId="0" fillId="11" borderId="1" xfId="0" applyFont="1" applyFill="1" applyBorder="1" applyAlignment="1">
      <alignment horizontal="center" vertical="center" wrapText="1"/>
    </xf>
    <xf numFmtId="164" fontId="4" fillId="11" borderId="51" xfId="0" applyNumberFormat="1" applyFont="1" applyFill="1" applyBorder="1" applyAlignment="1" applyProtection="1">
      <alignment horizontal="center" vertical="center" wrapText="1"/>
    </xf>
    <xf numFmtId="0" fontId="4" fillId="11" borderId="54" xfId="0" applyFont="1" applyFill="1" applyBorder="1" applyAlignment="1" applyProtection="1">
      <alignment horizontal="center" vertical="center" wrapText="1"/>
    </xf>
    <xf numFmtId="0" fontId="0" fillId="11" borderId="61" xfId="0" applyFont="1" applyFill="1" applyBorder="1" applyAlignment="1">
      <alignment horizontal="center" vertical="center" wrapText="1"/>
    </xf>
    <xf numFmtId="0" fontId="0" fillId="11" borderId="52" xfId="0" applyFont="1" applyFill="1" applyBorder="1" applyAlignment="1">
      <alignment horizontal="center" vertical="center" wrapText="1"/>
    </xf>
    <xf numFmtId="0" fontId="4" fillId="11" borderId="2" xfId="0" applyFont="1" applyFill="1" applyBorder="1" applyAlignment="1" applyProtection="1">
      <alignment horizontal="center" vertical="center" wrapText="1"/>
    </xf>
    <xf numFmtId="0" fontId="0" fillId="11" borderId="2" xfId="0" applyFont="1" applyFill="1" applyBorder="1" applyAlignment="1">
      <alignment horizontal="center" vertical="center" wrapText="1"/>
    </xf>
    <xf numFmtId="164" fontId="4" fillId="11" borderId="2" xfId="0" applyNumberFormat="1" applyFont="1" applyFill="1" applyBorder="1" applyAlignment="1" applyProtection="1">
      <alignment horizontal="center" vertical="center" wrapText="1"/>
    </xf>
    <xf numFmtId="164" fontId="4" fillId="11" borderId="10" xfId="0" applyNumberFormat="1" applyFont="1" applyFill="1" applyBorder="1" applyAlignment="1" applyProtection="1">
      <alignment horizontal="center" vertical="center" wrapText="1"/>
    </xf>
    <xf numFmtId="0" fontId="0" fillId="11" borderId="10" xfId="0" applyFont="1" applyFill="1" applyBorder="1" applyAlignment="1">
      <alignment horizontal="center" vertical="center" wrapText="1"/>
    </xf>
    <xf numFmtId="0" fontId="36" fillId="8" borderId="26" xfId="0" applyFont="1" applyFill="1" applyBorder="1" applyAlignment="1">
      <alignment horizontal="center" vertical="center"/>
    </xf>
    <xf numFmtId="0" fontId="36" fillId="8" borderId="27" xfId="0" applyFont="1" applyFill="1" applyBorder="1" applyAlignment="1">
      <alignment horizontal="center" vertical="center"/>
    </xf>
    <xf numFmtId="0" fontId="36" fillId="8" borderId="25" xfId="0" applyFont="1" applyFill="1" applyBorder="1" applyAlignment="1">
      <alignment horizontal="center" vertical="center"/>
    </xf>
    <xf numFmtId="0" fontId="36" fillId="8" borderId="56" xfId="0" applyFont="1" applyFill="1" applyBorder="1" applyAlignment="1">
      <alignment horizontal="center" vertical="center"/>
    </xf>
    <xf numFmtId="0" fontId="36" fillId="8" borderId="29" xfId="0" applyFont="1" applyFill="1" applyBorder="1" applyAlignment="1">
      <alignment horizontal="center" vertical="center"/>
    </xf>
    <xf numFmtId="0" fontId="36" fillId="8" borderId="24" xfId="0" applyFont="1" applyFill="1" applyBorder="1" applyAlignment="1">
      <alignment horizontal="center" vertical="center"/>
    </xf>
    <xf numFmtId="0" fontId="51" fillId="12" borderId="26" xfId="0" applyFont="1" applyFill="1" applyBorder="1" applyAlignment="1">
      <alignment horizontal="center" vertical="center"/>
    </xf>
    <xf numFmtId="0" fontId="51" fillId="12" borderId="27" xfId="0" applyFont="1" applyFill="1" applyBorder="1" applyAlignment="1">
      <alignment horizontal="center" vertical="center"/>
    </xf>
    <xf numFmtId="0" fontId="51" fillId="12" borderId="25" xfId="0" applyFont="1" applyFill="1" applyBorder="1" applyAlignment="1">
      <alignment horizontal="center" vertical="center"/>
    </xf>
    <xf numFmtId="0" fontId="51" fillId="12" borderId="56" xfId="0" applyFont="1" applyFill="1" applyBorder="1" applyAlignment="1">
      <alignment horizontal="center" vertical="center"/>
    </xf>
    <xf numFmtId="0" fontId="51" fillId="12" borderId="29" xfId="0" applyFont="1" applyFill="1" applyBorder="1" applyAlignment="1">
      <alignment horizontal="center" vertical="center"/>
    </xf>
    <xf numFmtId="0" fontId="51" fillId="12" borderId="24" xfId="0" applyFont="1" applyFill="1" applyBorder="1" applyAlignment="1">
      <alignment horizontal="center" vertical="center"/>
    </xf>
    <xf numFmtId="2" fontId="35" fillId="0" borderId="5" xfId="0" applyNumberFormat="1" applyFont="1" applyFill="1" applyBorder="1" applyAlignment="1">
      <alignment horizontal="center" vertical="center"/>
    </xf>
    <xf numFmtId="3" fontId="4" fillId="11" borderId="21" xfId="0" applyNumberFormat="1" applyFont="1" applyFill="1" applyBorder="1" applyAlignment="1" applyProtection="1">
      <alignment horizontal="center" vertical="center" wrapText="1"/>
    </xf>
    <xf numFmtId="0" fontId="0" fillId="11" borderId="50" xfId="0" applyFont="1" applyFill="1" applyBorder="1" applyAlignment="1">
      <alignment horizontal="center" vertical="center" wrapText="1"/>
    </xf>
    <xf numFmtId="164" fontId="4" fillId="11" borderId="21" xfId="0" applyNumberFormat="1" applyFont="1" applyFill="1" applyBorder="1" applyAlignment="1" applyProtection="1">
      <alignment horizontal="center" vertical="center" wrapText="1"/>
    </xf>
    <xf numFmtId="14" fontId="4" fillId="11" borderId="35" xfId="0" applyNumberFormat="1" applyFont="1" applyFill="1" applyBorder="1" applyAlignment="1" applyProtection="1">
      <alignment horizontal="center" vertical="center" wrapText="1"/>
    </xf>
    <xf numFmtId="0" fontId="0" fillId="11" borderId="57" xfId="0" applyFont="1" applyFill="1" applyBorder="1" applyAlignment="1">
      <alignment horizontal="center" vertical="center" wrapText="1"/>
    </xf>
    <xf numFmtId="164" fontId="4" fillId="11" borderId="1" xfId="0" applyNumberFormat="1" applyFont="1" applyFill="1" applyBorder="1" applyAlignment="1" applyProtection="1">
      <alignment horizontal="center" vertical="center" wrapText="1"/>
    </xf>
    <xf numFmtId="0" fontId="35" fillId="22" borderId="66" xfId="0" applyFont="1" applyFill="1" applyBorder="1" applyAlignment="1" applyProtection="1">
      <alignment horizontal="center" vertical="center" wrapText="1"/>
    </xf>
    <xf numFmtId="0" fontId="47" fillId="0" borderId="67" xfId="0" applyFont="1" applyBorder="1" applyAlignment="1">
      <alignment horizontal="center" vertical="center" wrapText="1"/>
    </xf>
    <xf numFmtId="0" fontId="47" fillId="0" borderId="68" xfId="0" applyFont="1" applyBorder="1" applyAlignment="1">
      <alignment horizontal="center" vertical="center" wrapText="1"/>
    </xf>
    <xf numFmtId="0" fontId="35" fillId="22" borderId="33" xfId="0" applyFont="1" applyFill="1" applyBorder="1" applyAlignment="1" applyProtection="1">
      <alignment horizontal="center" vertical="center"/>
    </xf>
    <xf numFmtId="0" fontId="35" fillId="22" borderId="2" xfId="0" applyFont="1" applyFill="1" applyBorder="1" applyAlignment="1" applyProtection="1">
      <alignment horizontal="center" vertical="center"/>
    </xf>
    <xf numFmtId="0" fontId="35" fillId="22" borderId="5" xfId="0" applyFont="1" applyFill="1" applyBorder="1" applyAlignment="1" applyProtection="1">
      <alignment horizontal="center" vertical="center"/>
    </xf>
    <xf numFmtId="0" fontId="4" fillId="11" borderId="33" xfId="0" applyFont="1" applyFill="1" applyBorder="1" applyAlignment="1" applyProtection="1">
      <alignment horizontal="center" vertical="center" wrapText="1"/>
    </xf>
    <xf numFmtId="164" fontId="4" fillId="11" borderId="33" xfId="0" applyNumberFormat="1" applyFont="1" applyFill="1" applyBorder="1" applyAlignment="1" applyProtection="1">
      <alignment horizontal="center" vertical="center" wrapText="1"/>
    </xf>
    <xf numFmtId="164" fontId="4" fillId="11" borderId="34" xfId="0" applyNumberFormat="1" applyFont="1" applyFill="1" applyBorder="1" applyAlignment="1" applyProtection="1">
      <alignment horizontal="center" vertical="center" wrapText="1"/>
    </xf>
    <xf numFmtId="0" fontId="4" fillId="11" borderId="50" xfId="0" applyFont="1" applyFill="1" applyBorder="1" applyAlignment="1" applyProtection="1">
      <alignment horizontal="center" vertical="center"/>
    </xf>
    <xf numFmtId="0" fontId="0" fillId="11" borderId="5" xfId="0" applyFont="1" applyFill="1" applyBorder="1" applyAlignment="1">
      <alignment horizontal="center" vertical="center" wrapText="1"/>
    </xf>
    <xf numFmtId="0" fontId="0" fillId="11" borderId="6" xfId="0" applyFont="1" applyFill="1" applyBorder="1" applyAlignment="1">
      <alignment horizontal="center" vertical="center" wrapText="1"/>
    </xf>
    <xf numFmtId="49" fontId="35" fillId="22" borderId="51" xfId="0" applyNumberFormat="1" applyFont="1" applyFill="1" applyBorder="1" applyAlignment="1" applyProtection="1">
      <alignment horizontal="center" vertical="center" wrapText="1"/>
    </xf>
    <xf numFmtId="1" fontId="4" fillId="11" borderId="2" xfId="0" applyNumberFormat="1" applyFont="1" applyFill="1" applyBorder="1" applyAlignment="1" applyProtection="1">
      <alignment horizontal="center" vertical="center" wrapText="1"/>
    </xf>
    <xf numFmtId="1" fontId="0" fillId="11" borderId="2" xfId="0" applyNumberFormat="1" applyFont="1" applyFill="1" applyBorder="1" applyAlignment="1">
      <alignment horizontal="center" vertical="center" wrapText="1"/>
    </xf>
    <xf numFmtId="1" fontId="0" fillId="11" borderId="5" xfId="0" applyNumberFormat="1" applyFont="1" applyFill="1" applyBorder="1" applyAlignment="1">
      <alignment horizontal="center" vertical="center" wrapText="1"/>
    </xf>
    <xf numFmtId="0" fontId="35" fillId="0" borderId="46" xfId="0" applyFont="1" applyBorder="1" applyAlignment="1">
      <alignment horizontal="center" vertical="center"/>
    </xf>
    <xf numFmtId="0" fontId="35" fillId="0" borderId="15" xfId="0" applyFont="1" applyBorder="1" applyAlignment="1">
      <alignment horizontal="center" vertical="center"/>
    </xf>
    <xf numFmtId="0" fontId="35" fillId="0" borderId="37" xfId="0" applyFont="1" applyBorder="1" applyAlignment="1">
      <alignment horizontal="center" vertical="center"/>
    </xf>
    <xf numFmtId="0" fontId="35" fillId="0" borderId="36" xfId="0" applyFont="1" applyBorder="1" applyAlignment="1">
      <alignment horizontal="center" vertical="center"/>
    </xf>
    <xf numFmtId="0" fontId="56" fillId="12" borderId="16" xfId="0" applyFont="1" applyFill="1" applyBorder="1" applyAlignment="1">
      <alignment horizontal="center" vertical="center"/>
    </xf>
    <xf numFmtId="0" fontId="56" fillId="12" borderId="18" xfId="0" applyFont="1" applyFill="1" applyBorder="1" applyAlignment="1">
      <alignment horizontal="center" vertical="center"/>
    </xf>
    <xf numFmtId="0" fontId="56" fillId="12" borderId="17" xfId="0" applyFont="1" applyFill="1" applyBorder="1" applyAlignment="1">
      <alignment horizontal="center" vertical="center"/>
    </xf>
    <xf numFmtId="0" fontId="52" fillId="12" borderId="7" xfId="0" applyFont="1" applyFill="1" applyBorder="1" applyAlignment="1">
      <alignment horizontal="center" vertical="center"/>
    </xf>
    <xf numFmtId="0" fontId="52" fillId="12" borderId="8" xfId="0" applyFont="1" applyFill="1" applyBorder="1" applyAlignment="1">
      <alignment horizontal="center" vertical="center"/>
    </xf>
    <xf numFmtId="0" fontId="35" fillId="0" borderId="47" xfId="0" applyFont="1" applyBorder="1" applyAlignment="1">
      <alignment horizontal="center" vertical="center"/>
    </xf>
    <xf numFmtId="0" fontId="35" fillId="0" borderId="45" xfId="0" applyFont="1" applyBorder="1" applyAlignment="1">
      <alignment horizontal="center" vertical="center"/>
    </xf>
    <xf numFmtId="0" fontId="7" fillId="6" borderId="3"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5" fillId="5" borderId="53" xfId="0" applyFont="1" applyFill="1" applyBorder="1" applyAlignment="1" applyProtection="1">
      <alignment horizontal="center" vertical="center"/>
    </xf>
    <xf numFmtId="0" fontId="5" fillId="5" borderId="51" xfId="0" applyFont="1" applyFill="1" applyBorder="1" applyAlignment="1" applyProtection="1">
      <alignment horizontal="center" vertical="center"/>
    </xf>
    <xf numFmtId="0" fontId="5" fillId="5" borderId="54" xfId="0" applyFont="1" applyFill="1" applyBorder="1" applyAlignment="1" applyProtection="1">
      <alignment horizontal="center" vertical="center"/>
    </xf>
    <xf numFmtId="0" fontId="3" fillId="3" borderId="7" xfId="0" applyFont="1" applyFill="1" applyBorder="1" applyAlignment="1" applyProtection="1">
      <alignment horizontal="center"/>
    </xf>
    <xf numFmtId="0" fontId="3" fillId="3" borderId="31" xfId="0" applyFont="1" applyFill="1" applyBorder="1" applyAlignment="1" applyProtection="1">
      <alignment horizontal="center"/>
    </xf>
    <xf numFmtId="0" fontId="7" fillId="6" borderId="37" xfId="0" applyFont="1" applyFill="1" applyBorder="1" applyAlignment="1" applyProtection="1">
      <alignment horizontal="left" vertical="center" wrapText="1"/>
    </xf>
    <xf numFmtId="0" fontId="7" fillId="6" borderId="38" xfId="0" applyFont="1" applyFill="1" applyBorder="1" applyAlignment="1" applyProtection="1">
      <alignment horizontal="left" vertical="center" wrapText="1"/>
    </xf>
    <xf numFmtId="0" fontId="7" fillId="6" borderId="12" xfId="0" applyFont="1" applyFill="1" applyBorder="1" applyAlignment="1" applyProtection="1">
      <alignment horizontal="left" vertical="center" wrapText="1"/>
    </xf>
    <xf numFmtId="0" fontId="7" fillId="6" borderId="5" xfId="0" applyFont="1" applyFill="1" applyBorder="1" applyAlignment="1" applyProtection="1">
      <alignment horizontal="left" vertical="center" wrapText="1"/>
    </xf>
    <xf numFmtId="0" fontId="5" fillId="5" borderId="26" xfId="0" applyFont="1" applyFill="1" applyBorder="1" applyAlignment="1" applyProtection="1">
      <alignment horizontal="center" vertical="center"/>
    </xf>
    <xf numFmtId="0" fontId="5" fillId="5" borderId="27" xfId="0" applyFont="1" applyFill="1" applyBorder="1" applyAlignment="1" applyProtection="1">
      <alignment horizontal="center" vertical="center"/>
    </xf>
    <xf numFmtId="0" fontId="5" fillId="5" borderId="25" xfId="0" applyFont="1" applyFill="1" applyBorder="1" applyAlignment="1" applyProtection="1">
      <alignment horizontal="center" vertical="center"/>
    </xf>
    <xf numFmtId="1" fontId="32" fillId="9" borderId="31" xfId="0" applyNumberFormat="1" applyFont="1" applyFill="1" applyBorder="1" applyAlignment="1" applyProtection="1">
      <alignment horizontal="center" vertical="center" wrapText="1"/>
    </xf>
    <xf numFmtId="0" fontId="0" fillId="0" borderId="32" xfId="0" applyBorder="1" applyAlignment="1">
      <alignment horizontal="center" vertical="center" wrapText="1"/>
    </xf>
    <xf numFmtId="0" fontId="12" fillId="5" borderId="44" xfId="0" applyFont="1" applyFill="1" applyBorder="1" applyAlignment="1" applyProtection="1">
      <alignment horizontal="center" vertical="center" wrapText="1"/>
    </xf>
    <xf numFmtId="0" fontId="12" fillId="5" borderId="50" xfId="0" applyFont="1" applyFill="1" applyBorder="1" applyAlignment="1" applyProtection="1">
      <alignment horizontal="center" vertical="center" wrapText="1"/>
    </xf>
    <xf numFmtId="0" fontId="7" fillId="6" borderId="68" xfId="0" applyFont="1" applyFill="1" applyBorder="1" applyAlignment="1" applyProtection="1">
      <alignment horizontal="center" vertical="center" wrapText="1"/>
    </xf>
    <xf numFmtId="0" fontId="7" fillId="6" borderId="50" xfId="0" applyFont="1" applyFill="1" applyBorder="1" applyAlignment="1" applyProtection="1">
      <alignment horizontal="center" vertical="center" wrapText="1"/>
    </xf>
    <xf numFmtId="2" fontId="3" fillId="14" borderId="39" xfId="2" applyBorder="1" applyAlignment="1">
      <alignment horizontal="center" vertical="center"/>
      <protection hidden="1"/>
    </xf>
    <xf numFmtId="2" fontId="3" fillId="14" borderId="70" xfId="2" applyBorder="1" applyAlignment="1">
      <alignment horizontal="center" vertical="center"/>
      <protection hidden="1"/>
    </xf>
    <xf numFmtId="0" fontId="23" fillId="6" borderId="48" xfId="0" applyFont="1" applyFill="1" applyBorder="1" applyAlignment="1" applyProtection="1">
      <alignment horizontal="center" vertical="center"/>
    </xf>
    <xf numFmtId="0" fontId="23" fillId="6" borderId="3" xfId="0" applyFont="1" applyFill="1" applyBorder="1" applyAlignment="1" applyProtection="1">
      <alignment horizontal="center" vertical="center"/>
    </xf>
    <xf numFmtId="0" fontId="23" fillId="6" borderId="12" xfId="0" applyFont="1" applyFill="1" applyBorder="1" applyAlignment="1" applyProtection="1">
      <alignment horizontal="center" vertical="center"/>
    </xf>
    <xf numFmtId="0" fontId="23" fillId="6" borderId="31" xfId="0" applyFont="1" applyFill="1" applyBorder="1" applyAlignment="1" applyProtection="1">
      <alignment horizontal="left" vertical="center" wrapText="1"/>
    </xf>
    <xf numFmtId="0" fontId="23" fillId="6" borderId="32" xfId="0" applyFont="1" applyFill="1" applyBorder="1" applyAlignment="1" applyProtection="1">
      <alignment horizontal="left" vertical="center" wrapText="1"/>
    </xf>
    <xf numFmtId="166" fontId="23" fillId="6" borderId="31" xfId="0" applyNumberFormat="1" applyFont="1" applyFill="1" applyBorder="1" applyAlignment="1" applyProtection="1">
      <alignment horizontal="left" vertical="center" wrapText="1"/>
    </xf>
    <xf numFmtId="166" fontId="23" fillId="6" borderId="32" xfId="0" applyNumberFormat="1" applyFont="1" applyFill="1" applyBorder="1" applyAlignment="1" applyProtection="1">
      <alignment horizontal="left" vertical="center" wrapText="1"/>
    </xf>
    <xf numFmtId="0" fontId="17" fillId="5" borderId="16" xfId="0" applyFont="1" applyFill="1" applyBorder="1" applyAlignment="1" applyProtection="1">
      <alignment horizontal="center" vertical="center"/>
    </xf>
    <xf numFmtId="0" fontId="17" fillId="5" borderId="18" xfId="0" applyFont="1" applyFill="1" applyBorder="1" applyAlignment="1" applyProtection="1">
      <alignment horizontal="center" vertical="center"/>
    </xf>
    <xf numFmtId="0" fontId="17" fillId="5" borderId="17" xfId="0" applyFont="1" applyFill="1" applyBorder="1" applyAlignment="1" applyProtection="1">
      <alignment horizontal="center" vertical="center"/>
    </xf>
    <xf numFmtId="0" fontId="5" fillId="15" borderId="26" xfId="0" applyFont="1" applyFill="1" applyBorder="1" applyAlignment="1" applyProtection="1">
      <alignment horizontal="center" vertical="center"/>
    </xf>
    <xf numFmtId="0" fontId="5" fillId="15" borderId="27" xfId="0" applyFont="1" applyFill="1" applyBorder="1" applyAlignment="1" applyProtection="1">
      <alignment horizontal="center" vertical="center"/>
    </xf>
    <xf numFmtId="0" fontId="5" fillId="15" borderId="66" xfId="0" applyFont="1" applyFill="1" applyBorder="1" applyAlignment="1" applyProtection="1">
      <alignment horizontal="center" vertical="center"/>
    </xf>
    <xf numFmtId="0" fontId="12" fillId="15" borderId="16" xfId="0" applyFont="1" applyFill="1" applyBorder="1" applyAlignment="1" applyProtection="1">
      <alignment horizontal="center" vertical="center" wrapText="1"/>
    </xf>
    <xf numFmtId="0" fontId="12" fillId="15" borderId="18" xfId="0" applyFont="1" applyFill="1" applyBorder="1" applyAlignment="1" applyProtection="1">
      <alignment horizontal="center" vertical="center" wrapText="1"/>
    </xf>
    <xf numFmtId="0" fontId="23" fillId="6" borderId="7" xfId="0" applyFont="1" applyFill="1" applyBorder="1" applyAlignment="1" applyProtection="1">
      <alignment horizontal="center" vertical="center"/>
    </xf>
    <xf numFmtId="0" fontId="23" fillId="6" borderId="8" xfId="0" applyFont="1" applyFill="1" applyBorder="1" applyAlignment="1" applyProtection="1">
      <alignment horizontal="center" vertical="center"/>
    </xf>
    <xf numFmtId="164" fontId="8" fillId="11" borderId="18" xfId="0" applyNumberFormat="1" applyFont="1" applyFill="1" applyBorder="1" applyAlignment="1" applyProtection="1">
      <alignment horizontal="center" vertical="center"/>
      <protection locked="0" hidden="1"/>
    </xf>
    <xf numFmtId="0" fontId="8" fillId="11" borderId="17" xfId="0" applyFont="1" applyFill="1" applyBorder="1" applyAlignment="1" applyProtection="1">
      <alignment horizontal="center" vertical="center"/>
      <protection locked="0" hidden="1"/>
    </xf>
    <xf numFmtId="0" fontId="45" fillId="8" borderId="56" xfId="0" applyFont="1" applyFill="1" applyBorder="1" applyAlignment="1" applyProtection="1">
      <alignment horizontal="center" vertical="center" wrapText="1"/>
    </xf>
    <xf numFmtId="0" fontId="45" fillId="8" borderId="24" xfId="0" applyFont="1" applyFill="1" applyBorder="1" applyAlignment="1" applyProtection="1">
      <alignment horizontal="center" vertical="center" wrapText="1"/>
    </xf>
    <xf numFmtId="0" fontId="5" fillId="5" borderId="11" xfId="0" applyFont="1" applyFill="1" applyBorder="1" applyAlignment="1" applyProtection="1">
      <alignment horizontal="left" vertical="center" wrapText="1"/>
    </xf>
    <xf numFmtId="0" fontId="5" fillId="5" borderId="33" xfId="0" applyFont="1" applyFill="1" applyBorder="1" applyAlignment="1" applyProtection="1">
      <alignment horizontal="left" vertical="center" wrapText="1"/>
    </xf>
    <xf numFmtId="2" fontId="23" fillId="25" borderId="16" xfId="0" applyNumberFormat="1" applyFont="1" applyFill="1" applyBorder="1" applyAlignment="1" applyProtection="1">
      <alignment horizontal="center" vertical="center" wrapText="1"/>
      <protection hidden="1"/>
    </xf>
    <xf numFmtId="2" fontId="23" fillId="25" borderId="18" xfId="0" applyNumberFormat="1" applyFont="1" applyFill="1" applyBorder="1" applyAlignment="1" applyProtection="1">
      <alignment horizontal="center" vertical="center" wrapText="1"/>
      <protection hidden="1"/>
    </xf>
    <xf numFmtId="2" fontId="23" fillId="25" borderId="17" xfId="0" applyNumberFormat="1" applyFont="1" applyFill="1" applyBorder="1" applyAlignment="1" applyProtection="1">
      <alignment horizontal="center" vertical="center" wrapText="1"/>
      <protection hidden="1"/>
    </xf>
    <xf numFmtId="0" fontId="23" fillId="25" borderId="16" xfId="0" applyFont="1" applyFill="1" applyBorder="1" applyAlignment="1" applyProtection="1">
      <alignment horizontal="center" vertical="center" wrapText="1"/>
    </xf>
    <xf numFmtId="0" fontId="23" fillId="25" borderId="17" xfId="0" applyFont="1" applyFill="1" applyBorder="1" applyAlignment="1" applyProtection="1">
      <alignment horizontal="center" vertical="center" wrapText="1"/>
    </xf>
    <xf numFmtId="0" fontId="5" fillId="5" borderId="16" xfId="0" applyFont="1" applyFill="1" applyBorder="1" applyAlignment="1" applyProtection="1">
      <alignment horizontal="center" vertical="center"/>
    </xf>
    <xf numFmtId="0" fontId="5" fillId="5" borderId="18"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2" fontId="53" fillId="25" borderId="16" xfId="0" applyNumberFormat="1" applyFont="1" applyFill="1" applyBorder="1" applyAlignment="1" applyProtection="1">
      <alignment horizontal="center" vertical="center"/>
      <protection hidden="1"/>
    </xf>
    <xf numFmtId="2" fontId="53" fillId="25" borderId="17" xfId="0" applyNumberFormat="1" applyFont="1" applyFill="1" applyBorder="1" applyAlignment="1" applyProtection="1">
      <alignment horizontal="center" vertical="center"/>
      <protection hidden="1"/>
    </xf>
    <xf numFmtId="0" fontId="3" fillId="8" borderId="5" xfId="0" applyFont="1" applyFill="1" applyBorder="1" applyAlignment="1" applyProtection="1">
      <alignment horizontal="center" vertical="center"/>
    </xf>
    <xf numFmtId="0" fontId="3" fillId="8" borderId="6" xfId="0" applyFont="1" applyFill="1" applyBorder="1" applyAlignment="1" applyProtection="1">
      <alignment horizontal="center" vertical="center"/>
    </xf>
    <xf numFmtId="0" fontId="3" fillId="6" borderId="53" xfId="0" applyFont="1" applyFill="1" applyBorder="1" applyAlignment="1" applyProtection="1">
      <alignment horizontal="center" vertical="center"/>
    </xf>
    <xf numFmtId="0" fontId="3" fillId="6" borderId="51" xfId="0" applyFont="1" applyFill="1" applyBorder="1" applyAlignment="1" applyProtection="1">
      <alignment horizontal="center" vertical="center"/>
    </xf>
    <xf numFmtId="0" fontId="3" fillId="6" borderId="54" xfId="0" applyFont="1" applyFill="1" applyBorder="1" applyAlignment="1" applyProtection="1">
      <alignment horizontal="center" vertical="center"/>
    </xf>
    <xf numFmtId="0" fontId="16" fillId="5" borderId="26" xfId="0" applyFont="1" applyFill="1" applyBorder="1" applyAlignment="1" applyProtection="1">
      <alignment horizontal="center" vertical="center"/>
    </xf>
    <xf numFmtId="0" fontId="16" fillId="5" borderId="27" xfId="0" applyFont="1" applyFill="1" applyBorder="1" applyAlignment="1" applyProtection="1">
      <alignment horizontal="center" vertical="center"/>
    </xf>
    <xf numFmtId="0" fontId="16" fillId="5" borderId="25" xfId="0" applyFont="1" applyFill="1" applyBorder="1" applyAlignment="1" applyProtection="1">
      <alignment horizontal="center" vertical="center"/>
    </xf>
    <xf numFmtId="0" fontId="35" fillId="6" borderId="33" xfId="0" applyFont="1" applyFill="1" applyBorder="1" applyAlignment="1" applyProtection="1">
      <alignment horizontal="center" vertical="center"/>
    </xf>
    <xf numFmtId="0" fontId="3" fillId="6" borderId="33"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28" fillId="8" borderId="51" xfId="0" applyFont="1" applyFill="1" applyBorder="1" applyAlignment="1" applyProtection="1">
      <alignment horizontal="center" vertical="center"/>
    </xf>
    <xf numFmtId="0" fontId="28" fillId="8" borderId="28" xfId="0" applyFont="1" applyFill="1" applyBorder="1" applyAlignment="1" applyProtection="1">
      <alignment horizontal="center" vertical="center"/>
    </xf>
    <xf numFmtId="0" fontId="28" fillId="8" borderId="50" xfId="0" applyFont="1" applyFill="1" applyBorder="1" applyAlignment="1" applyProtection="1">
      <alignment horizontal="center" vertical="center"/>
    </xf>
    <xf numFmtId="2" fontId="34" fillId="25" borderId="16" xfId="0" applyNumberFormat="1" applyFont="1" applyFill="1" applyBorder="1" applyAlignment="1" applyProtection="1">
      <alignment horizontal="center" vertical="center" wrapText="1"/>
      <protection hidden="1"/>
    </xf>
    <xf numFmtId="2" fontId="34" fillId="25" borderId="18" xfId="0" applyNumberFormat="1" applyFont="1" applyFill="1" applyBorder="1" applyAlignment="1" applyProtection="1">
      <alignment horizontal="center" vertical="center" wrapText="1"/>
      <protection hidden="1"/>
    </xf>
    <xf numFmtId="2" fontId="34" fillId="25" borderId="17" xfId="0" applyNumberFormat="1" applyFont="1" applyFill="1" applyBorder="1" applyAlignment="1" applyProtection="1">
      <alignment horizontal="center" vertical="center" wrapText="1"/>
      <protection hidden="1"/>
    </xf>
    <xf numFmtId="0" fontId="58" fillId="0" borderId="16" xfId="0" applyFont="1" applyFill="1" applyBorder="1" applyAlignment="1" applyProtection="1">
      <alignment horizontal="center" vertical="center"/>
    </xf>
    <xf numFmtId="0" fontId="58" fillId="0" borderId="18" xfId="0" applyFont="1" applyFill="1" applyBorder="1" applyAlignment="1" applyProtection="1">
      <alignment horizontal="center" vertical="center"/>
    </xf>
    <xf numFmtId="0" fontId="58" fillId="0" borderId="17" xfId="0" applyFont="1" applyFill="1" applyBorder="1" applyAlignment="1" applyProtection="1">
      <alignment horizontal="center" vertical="center"/>
    </xf>
    <xf numFmtId="0" fontId="5" fillId="15" borderId="16" xfId="0" applyFont="1" applyFill="1" applyBorder="1" applyAlignment="1" applyProtection="1">
      <alignment horizontal="center" vertical="center"/>
    </xf>
    <xf numFmtId="0" fontId="5" fillId="15" borderId="18" xfId="0" applyFont="1" applyFill="1" applyBorder="1" applyAlignment="1" applyProtection="1">
      <alignment horizontal="center" vertical="center"/>
    </xf>
    <xf numFmtId="0" fontId="5" fillId="15" borderId="17" xfId="0" applyFont="1" applyFill="1" applyBorder="1" applyAlignment="1" applyProtection="1">
      <alignment horizontal="center" vertical="center"/>
    </xf>
    <xf numFmtId="0" fontId="22" fillId="15" borderId="16" xfId="0" applyFont="1" applyFill="1" applyBorder="1" applyAlignment="1" applyProtection="1">
      <alignment horizontal="center" vertical="center"/>
    </xf>
    <xf numFmtId="0" fontId="22" fillId="15" borderId="18" xfId="0" applyFont="1" applyFill="1" applyBorder="1" applyAlignment="1" applyProtection="1">
      <alignment horizontal="center" vertical="center"/>
    </xf>
    <xf numFmtId="0" fontId="22" fillId="15" borderId="17" xfId="0" applyFont="1" applyFill="1" applyBorder="1" applyAlignment="1" applyProtection="1">
      <alignment horizontal="center" vertical="center"/>
    </xf>
    <xf numFmtId="0" fontId="14" fillId="25" borderId="26" xfId="0" applyFont="1" applyFill="1" applyBorder="1" applyAlignment="1" applyProtection="1">
      <alignment horizontal="center"/>
    </xf>
    <xf numFmtId="0" fontId="14" fillId="25" borderId="27" xfId="0" applyFont="1" applyFill="1" applyBorder="1" applyAlignment="1" applyProtection="1">
      <alignment horizontal="center"/>
    </xf>
    <xf numFmtId="0" fontId="14" fillId="25" borderId="25" xfId="0" applyFont="1" applyFill="1" applyBorder="1" applyAlignment="1" applyProtection="1">
      <alignment horizontal="center"/>
    </xf>
    <xf numFmtId="0" fontId="14" fillId="25" borderId="22" xfId="0" applyFont="1" applyFill="1" applyBorder="1" applyAlignment="1" applyProtection="1">
      <alignment horizontal="center"/>
    </xf>
    <xf numFmtId="0" fontId="14" fillId="25" borderId="0" xfId="0" applyFont="1" applyFill="1" applyBorder="1" applyAlignment="1" applyProtection="1">
      <alignment horizontal="center"/>
    </xf>
    <xf numFmtId="0" fontId="14" fillId="25" borderId="30" xfId="0" applyFont="1" applyFill="1" applyBorder="1" applyAlignment="1" applyProtection="1">
      <alignment horizontal="center"/>
    </xf>
    <xf numFmtId="0" fontId="14" fillId="25" borderId="56" xfId="0" applyFont="1" applyFill="1" applyBorder="1" applyAlignment="1" applyProtection="1">
      <alignment horizontal="center"/>
    </xf>
    <xf numFmtId="0" fontId="14" fillId="25" borderId="29" xfId="0" applyFont="1" applyFill="1" applyBorder="1" applyAlignment="1" applyProtection="1">
      <alignment horizontal="center"/>
    </xf>
    <xf numFmtId="0" fontId="14" fillId="25" borderId="24" xfId="0" applyFont="1" applyFill="1" applyBorder="1" applyAlignment="1" applyProtection="1">
      <alignment horizontal="center"/>
    </xf>
    <xf numFmtId="0" fontId="3" fillId="6" borderId="1" xfId="0" applyFont="1" applyFill="1" applyBorder="1" applyAlignment="1" applyProtection="1">
      <alignment horizontal="center" wrapText="1"/>
    </xf>
    <xf numFmtId="0" fontId="23" fillId="6" borderId="1" xfId="0" applyFont="1" applyFill="1" applyBorder="1" applyAlignment="1" applyProtection="1">
      <alignment horizontal="center" wrapText="1"/>
    </xf>
    <xf numFmtId="0" fontId="23" fillId="6" borderId="52" xfId="0" applyFont="1" applyFill="1" applyBorder="1" applyAlignment="1" applyProtection="1">
      <alignment horizontal="center" wrapText="1"/>
    </xf>
    <xf numFmtId="0" fontId="17" fillId="5" borderId="22"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53" fillId="5" borderId="16"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8" borderId="16" xfId="0" applyFont="1" applyFill="1" applyBorder="1" applyAlignment="1" applyProtection="1">
      <alignment horizontal="center" vertical="center" wrapText="1"/>
    </xf>
    <xf numFmtId="0" fontId="23" fillId="8" borderId="17" xfId="0" applyFont="1" applyFill="1" applyBorder="1" applyAlignment="1" applyProtection="1">
      <alignment horizontal="center" vertical="center" wrapText="1"/>
    </xf>
    <xf numFmtId="0" fontId="5" fillId="5" borderId="12"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49" fontId="44" fillId="0" borderId="0" xfId="0" applyNumberFormat="1" applyFont="1" applyAlignment="1" applyProtection="1">
      <alignment horizontal="right"/>
      <protection hidden="1"/>
    </xf>
    <xf numFmtId="0" fontId="41" fillId="0" borderId="0" xfId="0" applyFont="1" applyAlignment="1" applyProtection="1">
      <alignment horizontal="center" wrapText="1"/>
      <protection hidden="1"/>
    </xf>
    <xf numFmtId="2" fontId="41" fillId="0" borderId="0" xfId="0" applyNumberFormat="1" applyFont="1" applyBorder="1" applyAlignment="1" applyProtection="1">
      <alignment horizontal="left" vertical="center" wrapText="1"/>
      <protection hidden="1"/>
    </xf>
    <xf numFmtId="0" fontId="44" fillId="3" borderId="16" xfId="0" applyFont="1" applyFill="1" applyBorder="1" applyAlignment="1" applyProtection="1">
      <alignment horizontal="center" vertical="center" wrapText="1"/>
      <protection hidden="1"/>
    </xf>
    <xf numFmtId="0" fontId="44" fillId="3" borderId="18" xfId="0" applyFont="1" applyFill="1" applyBorder="1" applyAlignment="1" applyProtection="1">
      <alignment horizontal="center" vertical="center" wrapText="1"/>
      <protection hidden="1"/>
    </xf>
    <xf numFmtId="0" fontId="44" fillId="3" borderId="32" xfId="0" applyFont="1" applyFill="1" applyBorder="1" applyAlignment="1" applyProtection="1">
      <alignment horizontal="center" vertical="center" wrapText="1"/>
      <protection hidden="1"/>
    </xf>
    <xf numFmtId="0" fontId="44" fillId="3" borderId="31" xfId="0" applyFont="1" applyFill="1" applyBorder="1" applyAlignment="1" applyProtection="1">
      <alignment horizontal="center" vertical="center" wrapText="1"/>
      <protection hidden="1"/>
    </xf>
    <xf numFmtId="164" fontId="44" fillId="3" borderId="31" xfId="0" applyNumberFormat="1" applyFont="1" applyFill="1" applyBorder="1" applyAlignment="1" applyProtection="1">
      <alignment horizontal="center" vertical="center" wrapText="1"/>
      <protection hidden="1"/>
    </xf>
    <xf numFmtId="164" fontId="44" fillId="3" borderId="17" xfId="0" applyNumberFormat="1" applyFont="1" applyFill="1" applyBorder="1" applyAlignment="1" applyProtection="1">
      <alignment horizontal="center" vertical="center" wrapText="1"/>
      <protection hidden="1"/>
    </xf>
    <xf numFmtId="0" fontId="41" fillId="3" borderId="7" xfId="0" applyFont="1" applyFill="1" applyBorder="1" applyAlignment="1" applyProtection="1">
      <alignment horizontal="center" vertical="center" wrapText="1"/>
      <protection hidden="1"/>
    </xf>
    <xf numFmtId="0" fontId="41" fillId="3" borderId="31" xfId="0" applyFont="1" applyFill="1" applyBorder="1" applyAlignment="1" applyProtection="1">
      <alignment horizontal="center" vertical="center" wrapText="1"/>
      <protection hidden="1"/>
    </xf>
    <xf numFmtId="0" fontId="41" fillId="3" borderId="9" xfId="0" applyFont="1" applyFill="1" applyBorder="1" applyAlignment="1" applyProtection="1">
      <alignment horizontal="center" vertical="center" wrapText="1"/>
      <protection hidden="1"/>
    </xf>
    <xf numFmtId="0" fontId="41" fillId="3" borderId="32" xfId="0" applyFont="1" applyFill="1" applyBorder="1" applyAlignment="1" applyProtection="1">
      <alignment horizontal="center" vertical="center" wrapText="1"/>
      <protection hidden="1"/>
    </xf>
    <xf numFmtId="0" fontId="22" fillId="3" borderId="0" xfId="0" applyFont="1" applyFill="1" applyAlignment="1" applyProtection="1">
      <alignment horizontal="center" vertical="center" wrapText="1"/>
      <protection locked="0" hidden="1"/>
    </xf>
    <xf numFmtId="0" fontId="22" fillId="0" borderId="7" xfId="0" applyFont="1" applyBorder="1" applyAlignment="1" applyProtection="1">
      <alignment horizontal="center" vertical="center" wrapText="1"/>
      <protection hidden="1"/>
    </xf>
    <xf numFmtId="0" fontId="22" fillId="0" borderId="31" xfId="0" applyFont="1" applyBorder="1" applyAlignment="1" applyProtection="1">
      <alignment horizontal="center" vertical="center" wrapText="1"/>
      <protection hidden="1"/>
    </xf>
    <xf numFmtId="0" fontId="22" fillId="0" borderId="9" xfId="0" applyFont="1" applyBorder="1" applyAlignment="1" applyProtection="1">
      <alignment horizontal="center" vertical="center" wrapText="1"/>
      <protection hidden="1"/>
    </xf>
    <xf numFmtId="0" fontId="22" fillId="0" borderId="32" xfId="0" applyFont="1" applyBorder="1" applyAlignment="1" applyProtection="1">
      <alignment horizontal="center" vertical="center" wrapText="1"/>
      <protection hidden="1"/>
    </xf>
    <xf numFmtId="0" fontId="22" fillId="0" borderId="0" xfId="0" applyFont="1" applyAlignment="1" applyProtection="1">
      <alignment horizontal="justify" vertical="center" wrapText="1"/>
      <protection hidden="1"/>
    </xf>
    <xf numFmtId="0" fontId="44" fillId="0" borderId="11" xfId="0" applyFont="1" applyBorder="1" applyAlignment="1" applyProtection="1">
      <alignment horizontal="center" vertical="center" wrapText="1"/>
      <protection hidden="1"/>
    </xf>
    <xf numFmtId="0" fontId="44" fillId="0" borderId="33" xfId="0" applyFont="1" applyBorder="1" applyAlignment="1" applyProtection="1">
      <alignment horizontal="center" vertical="center" wrapText="1"/>
      <protection hidden="1"/>
    </xf>
    <xf numFmtId="0" fontId="44" fillId="25" borderId="0" xfId="0" applyFont="1" applyFill="1" applyAlignment="1" applyProtection="1">
      <alignment horizontal="left" vertical="center" wrapText="1"/>
      <protection hidden="1"/>
    </xf>
    <xf numFmtId="0" fontId="22" fillId="0" borderId="0" xfId="0" applyFont="1" applyAlignment="1" applyProtection="1">
      <alignment horizontal="justify" vertical="center" wrapText="1"/>
      <protection locked="0" hidden="1"/>
    </xf>
    <xf numFmtId="0" fontId="44" fillId="0" borderId="2" xfId="0" applyFont="1" applyBorder="1" applyAlignment="1" applyProtection="1">
      <alignment horizontal="center" vertical="center" wrapText="1"/>
      <protection hidden="1"/>
    </xf>
    <xf numFmtId="0" fontId="41" fillId="0" borderId="0" xfId="0" applyFont="1" applyAlignment="1" applyProtection="1">
      <alignment horizontal="justify" vertical="justify" wrapText="1"/>
      <protection hidden="1"/>
    </xf>
    <xf numFmtId="0" fontId="44" fillId="0" borderId="0" xfId="0" applyFont="1" applyAlignment="1" applyProtection="1">
      <alignment horizontal="left" vertical="center"/>
      <protection hidden="1"/>
    </xf>
    <xf numFmtId="0" fontId="44" fillId="3" borderId="2" xfId="0" applyFont="1" applyFill="1" applyBorder="1" applyAlignment="1" applyProtection="1">
      <alignment horizontal="center" vertical="center" wrapText="1"/>
      <protection hidden="1"/>
    </xf>
    <xf numFmtId="0" fontId="44" fillId="3" borderId="21" xfId="0" applyFont="1" applyFill="1" applyBorder="1" applyAlignment="1" applyProtection="1">
      <alignment horizontal="center" vertical="center" wrapText="1"/>
      <protection hidden="1"/>
    </xf>
    <xf numFmtId="0" fontId="52" fillId="0" borderId="0" xfId="0" applyFont="1" applyAlignment="1" applyProtection="1">
      <alignment horizontal="center" vertical="center" wrapText="1"/>
      <protection locked="0" hidden="1"/>
    </xf>
    <xf numFmtId="0" fontId="22" fillId="0" borderId="0" xfId="0" applyFont="1" applyAlignment="1" applyProtection="1">
      <alignment horizontal="left" vertical="center" wrapText="1"/>
      <protection locked="0" hidden="1"/>
    </xf>
    <xf numFmtId="0" fontId="41" fillId="0" borderId="29" xfId="0" applyFont="1" applyBorder="1" applyAlignment="1" applyProtection="1">
      <alignment horizontal="center"/>
      <protection hidden="1"/>
    </xf>
    <xf numFmtId="0" fontId="44" fillId="0" borderId="27" xfId="0" applyFont="1" applyBorder="1" applyAlignment="1" applyProtection="1">
      <alignment horizontal="center"/>
      <protection hidden="1"/>
    </xf>
    <xf numFmtId="0" fontId="44" fillId="0" borderId="0" xfId="0" applyFont="1" applyAlignment="1" applyProtection="1">
      <alignment horizontal="center"/>
      <protection hidden="1"/>
    </xf>
    <xf numFmtId="0" fontId="44" fillId="0" borderId="0" xfId="0" applyFont="1" applyBorder="1" applyAlignment="1" applyProtection="1">
      <alignment horizontal="center"/>
      <protection hidden="1"/>
    </xf>
    <xf numFmtId="0" fontId="41" fillId="0" borderId="0" xfId="0" applyFont="1" applyAlignment="1" applyProtection="1">
      <alignment horizontal="left"/>
      <protection hidden="1"/>
    </xf>
    <xf numFmtId="14" fontId="41" fillId="0" borderId="0" xfId="0" applyNumberFormat="1" applyFont="1" applyAlignment="1" applyProtection="1">
      <alignment horizontal="left"/>
      <protection hidden="1"/>
    </xf>
    <xf numFmtId="0" fontId="44" fillId="0" borderId="0" xfId="0" applyFont="1" applyAlignment="1" applyProtection="1">
      <alignment horizontal="center" wrapText="1"/>
      <protection hidden="1"/>
    </xf>
    <xf numFmtId="0" fontId="41" fillId="0" borderId="2" xfId="0" applyFont="1" applyBorder="1" applyAlignment="1" applyProtection="1">
      <alignment horizontal="center" vertical="center" wrapText="1"/>
      <protection hidden="1"/>
    </xf>
    <xf numFmtId="0" fontId="44" fillId="0" borderId="21" xfId="0" applyFont="1" applyBorder="1" applyAlignment="1" applyProtection="1">
      <alignment horizontal="center" vertical="center" wrapText="1"/>
      <protection hidden="1"/>
    </xf>
    <xf numFmtId="0" fontId="44" fillId="0" borderId="14" xfId="0" applyFont="1" applyBorder="1" applyAlignment="1" applyProtection="1">
      <alignment horizontal="center" vertical="center" wrapText="1"/>
      <protection hidden="1"/>
    </xf>
    <xf numFmtId="0" fontId="44" fillId="0" borderId="20" xfId="0" applyFont="1" applyBorder="1" applyAlignment="1" applyProtection="1">
      <alignment horizontal="center" vertical="center" wrapText="1"/>
      <protection hidden="1"/>
    </xf>
    <xf numFmtId="0" fontId="44" fillId="0" borderId="28" xfId="0" applyFont="1" applyBorder="1" applyAlignment="1" applyProtection="1">
      <alignment horizontal="center" vertical="center" wrapText="1"/>
      <protection hidden="1"/>
    </xf>
    <xf numFmtId="0" fontId="44" fillId="25" borderId="0" xfId="0" applyFont="1" applyFill="1" applyAlignment="1" applyProtection="1">
      <alignment horizontal="left" vertical="center"/>
      <protection hidden="1"/>
    </xf>
    <xf numFmtId="0" fontId="41" fillId="3" borderId="12" xfId="0" applyFont="1" applyFill="1" applyBorder="1" applyAlignment="1" applyProtection="1">
      <alignment horizontal="center" vertical="center" wrapText="1"/>
      <protection hidden="1"/>
    </xf>
    <xf numFmtId="0" fontId="41" fillId="3" borderId="5" xfId="0" applyFont="1" applyFill="1" applyBorder="1" applyAlignment="1" applyProtection="1">
      <alignment horizontal="center" vertical="center" wrapText="1"/>
      <protection hidden="1"/>
    </xf>
    <xf numFmtId="2" fontId="41" fillId="3" borderId="38" xfId="0" applyNumberFormat="1" applyFont="1" applyFill="1" applyBorder="1" applyAlignment="1" applyProtection="1">
      <alignment horizontal="center" vertical="center" wrapText="1"/>
      <protection hidden="1"/>
    </xf>
    <xf numFmtId="2" fontId="41" fillId="3" borderId="5" xfId="0" applyNumberFormat="1" applyFont="1" applyFill="1" applyBorder="1" applyAlignment="1" applyProtection="1">
      <alignment horizontal="center" vertical="center" wrapText="1"/>
      <protection hidden="1"/>
    </xf>
    <xf numFmtId="0" fontId="22" fillId="0" borderId="0" xfId="0" applyFont="1" applyFill="1" applyAlignment="1" applyProtection="1">
      <alignment horizontal="justify" vertical="center" wrapText="1"/>
      <protection hidden="1"/>
    </xf>
    <xf numFmtId="0" fontId="44" fillId="0" borderId="13" xfId="0" applyFont="1" applyBorder="1" applyAlignment="1" applyProtection="1">
      <alignment horizontal="center" vertical="center" wrapText="1"/>
      <protection hidden="1"/>
    </xf>
    <xf numFmtId="0" fontId="44" fillId="0" borderId="45" xfId="0" applyFont="1" applyBorder="1" applyAlignment="1" applyProtection="1">
      <alignment horizontal="center" vertical="center" wrapText="1"/>
      <protection hidden="1"/>
    </xf>
    <xf numFmtId="164" fontId="41" fillId="3" borderId="4" xfId="0" applyNumberFormat="1" applyFont="1" applyFill="1" applyBorder="1" applyAlignment="1" applyProtection="1">
      <alignment horizontal="center" vertical="center" wrapText="1"/>
      <protection hidden="1"/>
    </xf>
    <xf numFmtId="164" fontId="41" fillId="3" borderId="36" xfId="0" applyNumberFormat="1" applyFont="1" applyFill="1" applyBorder="1" applyAlignment="1" applyProtection="1">
      <alignment horizontal="center" vertical="center" wrapText="1"/>
      <protection hidden="1"/>
    </xf>
    <xf numFmtId="0" fontId="41" fillId="25" borderId="11" xfId="0" applyFont="1" applyFill="1" applyBorder="1" applyAlignment="1" applyProtection="1">
      <alignment horizontal="center" vertical="center" wrapText="1"/>
      <protection hidden="1"/>
    </xf>
    <xf numFmtId="0" fontId="41" fillId="25" borderId="33" xfId="0" applyFont="1" applyFill="1" applyBorder="1" applyAlignment="1" applyProtection="1">
      <alignment horizontal="center" vertical="center" wrapText="1"/>
      <protection hidden="1"/>
    </xf>
    <xf numFmtId="0" fontId="41" fillId="25" borderId="60" xfId="0" applyFont="1" applyFill="1" applyBorder="1" applyAlignment="1" applyProtection="1">
      <alignment horizontal="center" vertical="center" wrapText="1"/>
      <protection hidden="1"/>
    </xf>
    <xf numFmtId="0" fontId="41" fillId="25" borderId="21" xfId="0" applyFont="1" applyFill="1" applyBorder="1" applyAlignment="1" applyProtection="1">
      <alignment horizontal="center" vertical="center" wrapText="1"/>
      <protection hidden="1"/>
    </xf>
    <xf numFmtId="0" fontId="44" fillId="25" borderId="33" xfId="0" applyFont="1" applyFill="1" applyBorder="1" applyAlignment="1" applyProtection="1">
      <alignment horizontal="center" vertical="center" wrapText="1"/>
      <protection hidden="1"/>
    </xf>
    <xf numFmtId="0" fontId="44" fillId="25" borderId="21" xfId="0" applyFont="1" applyFill="1" applyBorder="1" applyAlignment="1" applyProtection="1">
      <alignment horizontal="center" vertical="center" wrapText="1"/>
      <protection hidden="1"/>
    </xf>
    <xf numFmtId="0" fontId="44" fillId="25" borderId="13" xfId="0" applyFont="1" applyFill="1" applyBorder="1" applyAlignment="1" applyProtection="1">
      <alignment horizontal="center" vertical="center" wrapText="1"/>
      <protection hidden="1"/>
    </xf>
    <xf numFmtId="0" fontId="44" fillId="25" borderId="28" xfId="0" applyFont="1" applyFill="1" applyBorder="1" applyAlignment="1" applyProtection="1">
      <alignment horizontal="center" vertical="center" wrapText="1"/>
      <protection hidden="1"/>
    </xf>
    <xf numFmtId="0" fontId="44" fillId="25" borderId="61" xfId="0" applyFont="1" applyFill="1" applyBorder="1" applyAlignment="1" applyProtection="1">
      <alignment horizontal="center" vertical="center" wrapText="1"/>
      <protection hidden="1"/>
    </xf>
    <xf numFmtId="0" fontId="22" fillId="0" borderId="0" xfId="0" applyFont="1" applyAlignment="1" applyProtection="1">
      <alignment horizontal="justify" vertical="justify" wrapText="1"/>
      <protection hidden="1"/>
    </xf>
    <xf numFmtId="0" fontId="41" fillId="0" borderId="0" xfId="0" applyNumberFormat="1" applyFont="1" applyAlignment="1" applyProtection="1">
      <alignment horizontal="center"/>
      <protection hidden="1"/>
    </xf>
    <xf numFmtId="0" fontId="44" fillId="3" borderId="0" xfId="0" applyFont="1" applyFill="1" applyAlignment="1" applyProtection="1">
      <alignment horizontal="center" vertical="center"/>
      <protection hidden="1"/>
    </xf>
    <xf numFmtId="0" fontId="41" fillId="0" borderId="0" xfId="0" applyFont="1" applyBorder="1" applyAlignment="1" applyProtection="1">
      <alignment horizontal="left" vertical="center" wrapText="1"/>
      <protection hidden="1"/>
    </xf>
    <xf numFmtId="2" fontId="22" fillId="27" borderId="26" xfId="2" applyFont="1" applyFill="1" applyBorder="1" applyAlignment="1" applyProtection="1">
      <alignment horizontal="center" vertical="center" wrapText="1"/>
      <protection hidden="1"/>
    </xf>
    <xf numFmtId="2" fontId="22" fillId="27" borderId="27" xfId="2" applyFont="1" applyFill="1" applyBorder="1" applyAlignment="1" applyProtection="1">
      <alignment horizontal="center" vertical="center" wrapText="1"/>
      <protection hidden="1"/>
    </xf>
    <xf numFmtId="2" fontId="22" fillId="27" borderId="25" xfId="2" applyFont="1" applyFill="1" applyBorder="1" applyAlignment="1" applyProtection="1">
      <alignment horizontal="center" vertical="center" wrapText="1"/>
      <protection hidden="1"/>
    </xf>
    <xf numFmtId="2" fontId="22" fillId="27" borderId="56" xfId="2" applyFont="1" applyFill="1" applyBorder="1" applyAlignment="1" applyProtection="1">
      <alignment horizontal="center" vertical="center" wrapText="1"/>
      <protection hidden="1"/>
    </xf>
    <xf numFmtId="2" fontId="22" fillId="27" borderId="29" xfId="2" applyFont="1" applyFill="1" applyBorder="1" applyAlignment="1" applyProtection="1">
      <alignment horizontal="center" vertical="center" wrapText="1"/>
      <protection hidden="1"/>
    </xf>
    <xf numFmtId="2" fontId="22" fillId="27" borderId="24" xfId="2" applyFont="1" applyFill="1" applyBorder="1" applyAlignment="1" applyProtection="1">
      <alignment horizontal="center" vertical="center" wrapText="1"/>
      <protection hidden="1"/>
    </xf>
    <xf numFmtId="14" fontId="41" fillId="0" borderId="0" xfId="0" applyNumberFormat="1" applyFont="1" applyAlignment="1" applyProtection="1">
      <alignment horizontal="left" vertical="center" wrapText="1"/>
      <protection hidden="1"/>
    </xf>
    <xf numFmtId="0" fontId="41" fillId="0" borderId="0" xfId="0" applyFont="1" applyAlignment="1" applyProtection="1">
      <alignment horizontal="left" vertical="center" wrapText="1"/>
      <protection hidden="1"/>
    </xf>
    <xf numFmtId="49" fontId="41" fillId="0" borderId="0" xfId="0" applyNumberFormat="1" applyFont="1" applyAlignment="1" applyProtection="1">
      <alignment horizontal="center"/>
      <protection locked="0" hidden="1"/>
    </xf>
    <xf numFmtId="0" fontId="41" fillId="0" borderId="0" xfId="0" applyFont="1" applyBorder="1" applyAlignment="1" applyProtection="1">
      <alignment horizontal="center" vertical="center" wrapText="1"/>
      <protection hidden="1"/>
    </xf>
    <xf numFmtId="0" fontId="44" fillId="0" borderId="0" xfId="0" applyFont="1" applyBorder="1" applyAlignment="1" applyProtection="1">
      <alignment horizontal="left" vertical="center" wrapText="1"/>
      <protection hidden="1"/>
    </xf>
    <xf numFmtId="3" fontId="41" fillId="0" borderId="0" xfId="0" applyNumberFormat="1" applyFont="1" applyAlignment="1" applyProtection="1">
      <alignment horizontal="left"/>
      <protection hidden="1"/>
    </xf>
    <xf numFmtId="2" fontId="22" fillId="0" borderId="0" xfId="0" applyNumberFormat="1" applyFont="1" applyAlignment="1" applyProtection="1">
      <alignment horizontal="justify" vertical="center" wrapText="1"/>
      <protection hidden="1"/>
    </xf>
    <xf numFmtId="1" fontId="41" fillId="3" borderId="0" xfId="0" applyNumberFormat="1" applyFont="1" applyFill="1" applyAlignment="1" applyProtection="1">
      <alignment horizontal="left" vertical="center" wrapText="1"/>
      <protection hidden="1"/>
    </xf>
    <xf numFmtId="164" fontId="41" fillId="3" borderId="0" xfId="0" applyNumberFormat="1" applyFont="1" applyFill="1" applyAlignment="1" applyProtection="1">
      <alignment horizontal="left" vertical="center" wrapText="1"/>
      <protection hidden="1"/>
    </xf>
    <xf numFmtId="0" fontId="41" fillId="0" borderId="0" xfId="0" applyFont="1" applyBorder="1" applyAlignment="1" applyProtection="1">
      <alignment horizontal="right" vertical="center" wrapText="1"/>
      <protection hidden="1"/>
    </xf>
    <xf numFmtId="164" fontId="41" fillId="3" borderId="0" xfId="0" applyNumberFormat="1" applyFont="1" applyFill="1" applyAlignment="1" applyProtection="1">
      <alignment horizontal="center" vertical="center" wrapText="1"/>
      <protection hidden="1"/>
    </xf>
    <xf numFmtId="0" fontId="41" fillId="3" borderId="0" xfId="0" applyFont="1" applyFill="1" applyAlignment="1" applyProtection="1">
      <alignment horizontal="left" vertical="center" wrapText="1"/>
      <protection hidden="1"/>
    </xf>
    <xf numFmtId="0" fontId="44" fillId="25" borderId="0" xfId="0" applyFont="1" applyFill="1" applyBorder="1" applyAlignment="1" applyProtection="1">
      <alignment horizontal="left" vertical="center" wrapText="1"/>
      <protection hidden="1"/>
    </xf>
    <xf numFmtId="0" fontId="41" fillId="0" borderId="0" xfId="0" applyFont="1" applyAlignment="1" applyProtection="1">
      <alignment horizontal="center"/>
      <protection hidden="1"/>
    </xf>
    <xf numFmtId="0" fontId="22" fillId="3" borderId="0" xfId="0" applyFont="1" applyFill="1" applyAlignment="1" applyProtection="1">
      <alignment horizontal="justify" vertical="center" wrapText="1"/>
      <protection locked="0" hidden="1"/>
    </xf>
    <xf numFmtId="2" fontId="22" fillId="3" borderId="0" xfId="0" applyNumberFormat="1" applyFont="1" applyFill="1" applyAlignment="1" applyProtection="1">
      <alignment horizontal="justify" vertical="center" wrapText="1"/>
      <protection hidden="1"/>
    </xf>
    <xf numFmtId="0" fontId="41" fillId="3" borderId="0" xfId="0" applyFont="1" applyFill="1" applyBorder="1" applyAlignment="1" applyProtection="1">
      <alignment horizontal="left" vertical="center" wrapText="1"/>
      <protection hidden="1"/>
    </xf>
    <xf numFmtId="164" fontId="41" fillId="3" borderId="0" xfId="0" applyNumberFormat="1" applyFont="1" applyFill="1" applyAlignment="1" applyProtection="1">
      <alignment horizontal="center" vertical="center" wrapText="1"/>
      <protection locked="0" hidden="1"/>
    </xf>
    <xf numFmtId="0" fontId="44" fillId="3" borderId="0" xfId="0" applyFont="1" applyFill="1" applyBorder="1" applyAlignment="1" applyProtection="1">
      <alignment horizontal="left" vertical="center" wrapText="1"/>
      <protection hidden="1"/>
    </xf>
    <xf numFmtId="0" fontId="41" fillId="3" borderId="0" xfId="0" applyFont="1" applyFill="1" applyBorder="1" applyAlignment="1" applyProtection="1">
      <alignment horizontal="center" vertical="center" wrapText="1"/>
      <protection hidden="1"/>
    </xf>
    <xf numFmtId="14" fontId="41" fillId="3" borderId="0" xfId="0" applyNumberFormat="1" applyFont="1" applyFill="1" applyAlignment="1" applyProtection="1">
      <alignment horizontal="left" vertical="center" wrapText="1"/>
      <protection hidden="1"/>
    </xf>
    <xf numFmtId="49" fontId="41" fillId="3" borderId="0" xfId="0" applyNumberFormat="1" applyFont="1" applyFill="1" applyAlignment="1" applyProtection="1">
      <alignment horizontal="center"/>
      <protection locked="0" hidden="1"/>
    </xf>
    <xf numFmtId="3" fontId="41" fillId="3" borderId="0" xfId="0" applyNumberFormat="1" applyFont="1" applyFill="1" applyAlignment="1" applyProtection="1">
      <alignment horizontal="left"/>
      <protection hidden="1"/>
    </xf>
    <xf numFmtId="0" fontId="44" fillId="3" borderId="0" xfId="0" applyFont="1" applyFill="1" applyAlignment="1" applyProtection="1">
      <alignment horizontal="left" vertical="center"/>
      <protection hidden="1"/>
    </xf>
    <xf numFmtId="0" fontId="22" fillId="3" borderId="0" xfId="0" applyFont="1" applyFill="1" applyAlignment="1" applyProtection="1">
      <alignment horizontal="justify" vertical="justify" wrapText="1"/>
      <protection hidden="1"/>
    </xf>
    <xf numFmtId="49" fontId="44" fillId="3" borderId="0" xfId="0" applyNumberFormat="1" applyFont="1" applyFill="1" applyAlignment="1" applyProtection="1">
      <alignment horizontal="right"/>
      <protection hidden="1"/>
    </xf>
    <xf numFmtId="0" fontId="41" fillId="3" borderId="0" xfId="0" applyNumberFormat="1" applyFont="1" applyFill="1" applyAlignment="1" applyProtection="1">
      <alignment horizontal="center"/>
      <protection hidden="1"/>
    </xf>
    <xf numFmtId="0" fontId="44" fillId="3" borderId="28" xfId="0" applyFont="1" applyFill="1" applyBorder="1" applyAlignment="1" applyProtection="1">
      <alignment horizontal="center" vertical="center" wrapText="1"/>
      <protection hidden="1"/>
    </xf>
    <xf numFmtId="0" fontId="44" fillId="3" borderId="61" xfId="0" applyFont="1" applyFill="1" applyBorder="1" applyAlignment="1" applyProtection="1">
      <alignment horizontal="center" vertical="center" wrapText="1"/>
      <protection hidden="1"/>
    </xf>
    <xf numFmtId="0" fontId="22" fillId="3" borderId="7" xfId="0" applyFont="1" applyFill="1" applyBorder="1" applyAlignment="1" applyProtection="1">
      <alignment horizontal="center" vertical="center" wrapText="1"/>
      <protection hidden="1"/>
    </xf>
    <xf numFmtId="0" fontId="22" fillId="3" borderId="31" xfId="0" applyFont="1" applyFill="1" applyBorder="1" applyAlignment="1" applyProtection="1">
      <alignment horizontal="center" vertical="center" wrapText="1"/>
      <protection hidden="1"/>
    </xf>
    <xf numFmtId="0" fontId="22" fillId="3" borderId="9" xfId="0" applyFont="1" applyFill="1" applyBorder="1" applyAlignment="1" applyProtection="1">
      <alignment horizontal="center" vertical="center" wrapText="1"/>
      <protection hidden="1"/>
    </xf>
    <xf numFmtId="0" fontId="22" fillId="3" borderId="32" xfId="0" applyFont="1" applyFill="1" applyBorder="1" applyAlignment="1" applyProtection="1">
      <alignment horizontal="center" vertical="center" wrapText="1"/>
      <protection hidden="1"/>
    </xf>
    <xf numFmtId="0" fontId="41" fillId="3" borderId="11" xfId="0" applyFont="1" applyFill="1" applyBorder="1" applyAlignment="1" applyProtection="1">
      <alignment horizontal="center" vertical="center" wrapText="1"/>
      <protection hidden="1"/>
    </xf>
    <xf numFmtId="0" fontId="41" fillId="3" borderId="33" xfId="0" applyFont="1" applyFill="1" applyBorder="1" applyAlignment="1" applyProtection="1">
      <alignment horizontal="center" vertical="center" wrapText="1"/>
      <protection hidden="1"/>
    </xf>
    <xf numFmtId="0" fontId="41" fillId="3" borderId="60" xfId="0" applyFont="1" applyFill="1" applyBorder="1" applyAlignment="1" applyProtection="1">
      <alignment horizontal="center" vertical="center" wrapText="1"/>
      <protection hidden="1"/>
    </xf>
    <xf numFmtId="0" fontId="41" fillId="3" borderId="21" xfId="0" applyFont="1" applyFill="1" applyBorder="1" applyAlignment="1" applyProtection="1">
      <alignment horizontal="center" vertical="center" wrapText="1"/>
      <protection hidden="1"/>
    </xf>
    <xf numFmtId="0" fontId="44" fillId="3" borderId="33" xfId="0" applyFont="1" applyFill="1" applyBorder="1" applyAlignment="1" applyProtection="1">
      <alignment horizontal="center" vertical="center" wrapText="1"/>
      <protection hidden="1"/>
    </xf>
    <xf numFmtId="0" fontId="44" fillId="3" borderId="13" xfId="0" applyFont="1" applyFill="1" applyBorder="1" applyAlignment="1" applyProtection="1">
      <alignment horizontal="center" vertical="center" wrapText="1"/>
      <protection hidden="1"/>
    </xf>
    <xf numFmtId="0" fontId="44" fillId="3" borderId="17" xfId="0" applyFont="1" applyFill="1" applyBorder="1" applyAlignment="1" applyProtection="1">
      <alignment horizontal="center" vertical="center" wrapText="1"/>
      <protection hidden="1"/>
    </xf>
    <xf numFmtId="0" fontId="41" fillId="3" borderId="0" xfId="0" applyFont="1" applyFill="1" applyAlignment="1" applyProtection="1">
      <alignment horizontal="center" wrapText="1"/>
      <protection hidden="1"/>
    </xf>
    <xf numFmtId="0" fontId="22" fillId="3" borderId="0" xfId="0" applyFont="1" applyFill="1" applyAlignment="1" applyProtection="1">
      <alignment horizontal="justify" vertical="center" wrapText="1"/>
      <protection hidden="1"/>
    </xf>
    <xf numFmtId="0" fontId="44" fillId="3" borderId="11" xfId="0" applyFont="1" applyFill="1" applyBorder="1" applyAlignment="1" applyProtection="1">
      <alignment horizontal="center" vertical="center" wrapText="1"/>
      <protection hidden="1"/>
    </xf>
    <xf numFmtId="0" fontId="44" fillId="3" borderId="45" xfId="0" applyFont="1" applyFill="1" applyBorder="1" applyAlignment="1" applyProtection="1">
      <alignment horizontal="center" vertical="center" wrapText="1"/>
      <protection hidden="1"/>
    </xf>
    <xf numFmtId="0" fontId="44" fillId="3" borderId="0" xfId="0" applyFont="1" applyFill="1" applyAlignment="1" applyProtection="1">
      <alignment horizontal="left" vertical="center" wrapText="1"/>
      <protection hidden="1"/>
    </xf>
    <xf numFmtId="0" fontId="41" fillId="3" borderId="2" xfId="0" applyFont="1" applyFill="1" applyBorder="1" applyAlignment="1" applyProtection="1">
      <alignment horizontal="center" vertical="center" wrapText="1"/>
      <protection hidden="1"/>
    </xf>
    <xf numFmtId="0" fontId="44" fillId="3" borderId="14" xfId="0" applyFont="1" applyFill="1" applyBorder="1" applyAlignment="1" applyProtection="1">
      <alignment horizontal="center" vertical="center" wrapText="1"/>
      <protection hidden="1"/>
    </xf>
    <xf numFmtId="0" fontId="44" fillId="3" borderId="20" xfId="0" applyFont="1" applyFill="1" applyBorder="1" applyAlignment="1" applyProtection="1">
      <alignment horizontal="center" vertical="center" wrapText="1"/>
      <protection hidden="1"/>
    </xf>
    <xf numFmtId="0" fontId="52" fillId="3" borderId="0" xfId="0" applyFont="1" applyFill="1" applyAlignment="1" applyProtection="1">
      <alignment horizontal="center" vertical="center" wrapText="1"/>
      <protection locked="0" hidden="1"/>
    </xf>
    <xf numFmtId="0" fontId="41" fillId="3" borderId="0" xfId="0" applyFont="1" applyFill="1" applyAlignment="1" applyProtection="1">
      <alignment horizontal="justify" vertical="justify" wrapText="1"/>
      <protection hidden="1"/>
    </xf>
    <xf numFmtId="0" fontId="44" fillId="3" borderId="0" xfId="0" applyFont="1" applyFill="1" applyAlignment="1" applyProtection="1">
      <alignment horizontal="center"/>
      <protection hidden="1"/>
    </xf>
    <xf numFmtId="0" fontId="41" fillId="3" borderId="29" xfId="0" applyFont="1" applyFill="1" applyBorder="1" applyAlignment="1" applyProtection="1">
      <alignment horizontal="center"/>
      <protection hidden="1"/>
    </xf>
    <xf numFmtId="0" fontId="44" fillId="3" borderId="27" xfId="0" applyFont="1" applyFill="1" applyBorder="1" applyAlignment="1" applyProtection="1">
      <alignment horizontal="center"/>
      <protection hidden="1"/>
    </xf>
    <xf numFmtId="0" fontId="44" fillId="3" borderId="0" xfId="0" applyFont="1" applyFill="1" applyBorder="1" applyAlignment="1" applyProtection="1">
      <alignment horizontal="center"/>
      <protection hidden="1"/>
    </xf>
    <xf numFmtId="0" fontId="44" fillId="3" borderId="0" xfId="0" applyFont="1" applyFill="1" applyAlignment="1" applyProtection="1">
      <alignment horizontal="center" wrapText="1"/>
      <protection hidden="1"/>
    </xf>
    <xf numFmtId="0" fontId="41" fillId="3" borderId="0" xfId="0" applyFont="1" applyFill="1" applyAlignment="1" applyProtection="1">
      <alignment horizontal="left"/>
      <protection hidden="1"/>
    </xf>
    <xf numFmtId="14" fontId="41" fillId="3" borderId="0" xfId="0" applyNumberFormat="1" applyFont="1" applyFill="1" applyAlignment="1" applyProtection="1">
      <alignment horizontal="left"/>
      <protection hidden="1"/>
    </xf>
    <xf numFmtId="2" fontId="41" fillId="3" borderId="0" xfId="0" applyNumberFormat="1" applyFont="1" applyFill="1" applyBorder="1" applyAlignment="1" applyProtection="1">
      <alignment horizontal="left" vertical="center" wrapText="1"/>
      <protection hidden="1"/>
    </xf>
    <xf numFmtId="0" fontId="41" fillId="3" borderId="0" xfId="0" applyFont="1" applyFill="1" applyAlignment="1" applyProtection="1">
      <alignment horizontal="center"/>
      <protection hidden="1"/>
    </xf>
    <xf numFmtId="0" fontId="41" fillId="3" borderId="0" xfId="0" applyFont="1" applyFill="1" applyBorder="1" applyAlignment="1" applyProtection="1">
      <alignment horizontal="right" vertical="center" wrapText="1"/>
      <protection hidden="1"/>
    </xf>
    <xf numFmtId="0" fontId="22" fillId="3" borderId="7" xfId="0" applyFont="1" applyFill="1" applyBorder="1" applyAlignment="1" applyProtection="1">
      <alignment horizontal="center" vertical="center" wrapText="1"/>
      <protection locked="0" hidden="1"/>
    </xf>
    <xf numFmtId="0" fontId="22" fillId="3" borderId="31" xfId="0" applyFont="1" applyFill="1" applyBorder="1" applyAlignment="1" applyProtection="1">
      <alignment horizontal="center" vertical="center" wrapText="1"/>
      <protection locked="0" hidden="1"/>
    </xf>
    <xf numFmtId="0" fontId="22" fillId="3" borderId="9" xfId="0" applyFont="1" applyFill="1" applyBorder="1" applyAlignment="1" applyProtection="1">
      <alignment horizontal="center" vertical="center" wrapText="1"/>
      <protection locked="0" hidden="1"/>
    </xf>
    <xf numFmtId="0" fontId="22" fillId="3" borderId="12" xfId="0" applyFont="1" applyFill="1" applyBorder="1" applyAlignment="1" applyProtection="1">
      <alignment horizontal="center" vertical="center" wrapText="1"/>
      <protection hidden="1"/>
    </xf>
    <xf numFmtId="0" fontId="22" fillId="3" borderId="5" xfId="0" applyFont="1" applyFill="1" applyBorder="1" applyAlignment="1" applyProtection="1">
      <alignment horizontal="center" vertical="center" wrapText="1"/>
      <protection hidden="1"/>
    </xf>
    <xf numFmtId="2" fontId="22" fillId="3" borderId="38" xfId="0" applyNumberFormat="1" applyFont="1" applyFill="1" applyBorder="1" applyAlignment="1" applyProtection="1">
      <alignment horizontal="center" vertical="center" wrapText="1"/>
      <protection hidden="1"/>
    </xf>
    <xf numFmtId="2" fontId="22" fillId="3" borderId="5" xfId="0" applyNumberFormat="1" applyFont="1" applyFill="1" applyBorder="1" applyAlignment="1" applyProtection="1">
      <alignment horizontal="center" vertical="center" wrapText="1"/>
      <protection hidden="1"/>
    </xf>
    <xf numFmtId="164" fontId="22" fillId="3" borderId="4" xfId="0" applyNumberFormat="1" applyFont="1" applyFill="1" applyBorder="1" applyAlignment="1" applyProtection="1">
      <alignment horizontal="center" vertical="center" wrapText="1"/>
      <protection hidden="1"/>
    </xf>
    <xf numFmtId="164" fontId="22" fillId="3" borderId="36" xfId="0" applyNumberFormat="1" applyFont="1" applyFill="1" applyBorder="1" applyAlignment="1" applyProtection="1">
      <alignment horizontal="center" vertical="center" wrapText="1"/>
      <protection hidden="1"/>
    </xf>
    <xf numFmtId="0" fontId="52" fillId="3" borderId="16" xfId="0" applyFont="1" applyFill="1" applyBorder="1" applyAlignment="1" applyProtection="1">
      <alignment horizontal="center" vertical="center" wrapText="1"/>
      <protection hidden="1"/>
    </xf>
    <xf numFmtId="0" fontId="52" fillId="3" borderId="18" xfId="0" applyFont="1" applyFill="1" applyBorder="1" applyAlignment="1" applyProtection="1">
      <alignment horizontal="center" vertical="center" wrapText="1"/>
      <protection hidden="1"/>
    </xf>
    <xf numFmtId="0" fontId="52" fillId="3" borderId="32" xfId="0" applyFont="1" applyFill="1" applyBorder="1" applyAlignment="1" applyProtection="1">
      <alignment horizontal="center" vertical="center" wrapText="1"/>
      <protection hidden="1"/>
    </xf>
    <xf numFmtId="0" fontId="52" fillId="3" borderId="31" xfId="0" applyFont="1" applyFill="1" applyBorder="1" applyAlignment="1" applyProtection="1">
      <alignment horizontal="center" vertical="center" wrapText="1"/>
      <protection hidden="1"/>
    </xf>
    <xf numFmtId="164" fontId="52" fillId="3" borderId="31" xfId="0" applyNumberFormat="1" applyFont="1" applyFill="1" applyBorder="1" applyAlignment="1" applyProtection="1">
      <alignment horizontal="center" vertical="center" wrapText="1"/>
      <protection hidden="1"/>
    </xf>
    <xf numFmtId="164" fontId="52" fillId="3" borderId="17" xfId="0" applyNumberFormat="1" applyFont="1" applyFill="1" applyBorder="1" applyAlignment="1" applyProtection="1">
      <alignment horizontal="center" vertical="center" wrapText="1"/>
      <protection hidden="1"/>
    </xf>
    <xf numFmtId="2" fontId="22" fillId="3" borderId="0" xfId="0" applyNumberFormat="1" applyFont="1" applyFill="1" applyAlignment="1" applyProtection="1">
      <alignment horizontal="left" vertical="center" wrapText="1"/>
      <protection hidden="1"/>
    </xf>
    <xf numFmtId="0" fontId="41" fillId="3" borderId="0" xfId="0" applyFont="1" applyFill="1" applyAlignment="1" applyProtection="1">
      <alignment horizontal="justify" vertical="center" wrapText="1"/>
      <protection locked="0" hidden="1"/>
    </xf>
  </cellXfs>
  <cellStyles count="8">
    <cellStyle name="Buena" xfId="1" builtinId="26"/>
    <cellStyle name="Estilo 1" xfId="2"/>
    <cellStyle name="Estilo 2" xfId="3"/>
    <cellStyle name="Estilo 3" xfId="4"/>
    <cellStyle name="Estilo 4" xfId="5"/>
    <cellStyle name="Estilo 5" xfId="6"/>
    <cellStyle name="Normal" xfId="0" builtinId="0"/>
    <cellStyle name="Porcentaje" xfId="7" builtinId="5"/>
  </cellStyles>
  <dxfs count="0"/>
  <tableStyles count="0" defaultTableStyle="TableStyleMedium2" defaultPivotStyle="PivotStyleLight16"/>
  <colors>
    <mruColors>
      <color rgb="FFB6FD03"/>
      <color rgb="FFDDEBF7"/>
      <color rgb="FF9BC2E6"/>
      <color rgb="FF1F4E78"/>
      <color rgb="FFFFFFFF"/>
      <color rgb="FF0070C0"/>
      <color rgb="FFFFF2CC"/>
      <color rgb="FFFFFF00"/>
      <color rgb="FF538DD5"/>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1'!$F$70:$F$72</c:f>
              <c:numCache>
                <c:formatCode>General</c:formatCode>
                <c:ptCount val="3"/>
                <c:pt idx="0">
                  <c:v>18.2</c:v>
                </c:pt>
                <c:pt idx="1">
                  <c:v>20.100000000000001</c:v>
                </c:pt>
                <c:pt idx="2" formatCode="0.0">
                  <c:v>22</c:v>
                </c:pt>
              </c:numCache>
            </c:numRef>
          </c:xVal>
          <c:yVal>
            <c:numRef>
              <c:f>'DATOS 1'!$H$70:$H$72</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2022989568"/>
        <c:axId val="2022994464"/>
      </c:scatterChart>
      <c:valAx>
        <c:axId val="20229895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22994464"/>
        <c:crosses val="autoZero"/>
        <c:crossBetween val="midCat"/>
      </c:valAx>
      <c:valAx>
        <c:axId val="20229944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229895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1'!$F$102:$F$104</c:f>
              <c:numCache>
                <c:formatCode>General</c:formatCode>
                <c:ptCount val="3"/>
                <c:pt idx="0">
                  <c:v>18.100000000000001</c:v>
                </c:pt>
                <c:pt idx="1">
                  <c:v>20.100000000000001</c:v>
                </c:pt>
                <c:pt idx="2" formatCode="0.0">
                  <c:v>22</c:v>
                </c:pt>
              </c:numCache>
            </c:numRef>
          </c:xVal>
          <c:yVal>
            <c:numRef>
              <c:f>'DATOS 1'!$H$102:$H$104</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2105043552"/>
        <c:axId val="2105035392"/>
      </c:scatterChart>
      <c:valAx>
        <c:axId val="21050435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35392"/>
        <c:crosses val="autoZero"/>
        <c:crossBetween val="midCat"/>
      </c:valAx>
      <c:valAx>
        <c:axId val="21050353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435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1'!$F$105:$F$107</c:f>
              <c:numCache>
                <c:formatCode>General</c:formatCode>
                <c:ptCount val="3"/>
                <c:pt idx="0">
                  <c:v>41.8</c:v>
                </c:pt>
                <c:pt idx="1">
                  <c:v>50.6</c:v>
                </c:pt>
                <c:pt idx="2">
                  <c:v>59.4</c:v>
                </c:pt>
              </c:numCache>
            </c:numRef>
          </c:xVal>
          <c:yVal>
            <c:numRef>
              <c:f>'DATOS 1'!$H$105:$H$107</c:f>
              <c:numCache>
                <c:formatCode>General</c:formatCode>
                <c:ptCount val="3"/>
                <c:pt idx="0">
                  <c:v>-1.8</c:v>
                </c:pt>
                <c:pt idx="1">
                  <c:v>-0.6</c:v>
                </c:pt>
                <c:pt idx="2">
                  <c:v>0.6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2105028320"/>
        <c:axId val="2105035936"/>
      </c:scatterChart>
      <c:valAx>
        <c:axId val="21050283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35936"/>
        <c:crosses val="autoZero"/>
        <c:crossBetween val="midCat"/>
      </c:valAx>
      <c:valAx>
        <c:axId val="21050359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283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1'!$F$108:$F$110</c:f>
              <c:numCache>
                <c:formatCode>General</c:formatCode>
                <c:ptCount val="3"/>
                <c:pt idx="0">
                  <c:v>397.9</c:v>
                </c:pt>
                <c:pt idx="1">
                  <c:v>753.2</c:v>
                </c:pt>
                <c:pt idx="2">
                  <c:v>1099.3</c:v>
                </c:pt>
              </c:numCache>
            </c:numRef>
          </c:xVal>
          <c:yVal>
            <c:numRef>
              <c:f>'DATOS 1'!$H$108:$H$110</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2105038656"/>
        <c:axId val="2105029408"/>
      </c:scatterChart>
      <c:valAx>
        <c:axId val="21050386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29408"/>
        <c:crosses val="autoZero"/>
        <c:crossBetween val="midCat"/>
      </c:valAx>
      <c:valAx>
        <c:axId val="21050294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386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1'!$F$118:$F$120</c:f>
              <c:numCache>
                <c:formatCode>General</c:formatCode>
                <c:ptCount val="3"/>
                <c:pt idx="0" formatCode="0.0">
                  <c:v>397.9</c:v>
                </c:pt>
                <c:pt idx="1">
                  <c:v>753.2</c:v>
                </c:pt>
                <c:pt idx="2">
                  <c:v>1099.2</c:v>
                </c:pt>
              </c:numCache>
            </c:numRef>
          </c:xVal>
          <c:yVal>
            <c:numRef>
              <c:f>'DATOS 1'!$H$118:$H$120</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2105037568"/>
        <c:axId val="2105037024"/>
      </c:scatterChart>
      <c:valAx>
        <c:axId val="21050375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37024"/>
        <c:crosses val="autoZero"/>
        <c:crossBetween val="midCat"/>
      </c:valAx>
      <c:valAx>
        <c:axId val="21050370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375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1'!$F$115:$F$117</c:f>
              <c:numCache>
                <c:formatCode>General</c:formatCode>
                <c:ptCount val="3"/>
                <c:pt idx="0">
                  <c:v>41.8</c:v>
                </c:pt>
                <c:pt idx="1">
                  <c:v>50.5</c:v>
                </c:pt>
                <c:pt idx="2">
                  <c:v>59.3</c:v>
                </c:pt>
              </c:numCache>
            </c:numRef>
          </c:xVal>
          <c:yVal>
            <c:numRef>
              <c:f>'DATOS 1'!$H$115:$H$117</c:f>
              <c:numCache>
                <c:formatCode>General</c:formatCode>
                <c:ptCount val="3"/>
                <c:pt idx="0">
                  <c:v>-1.8</c:v>
                </c:pt>
                <c:pt idx="1">
                  <c:v>-0.5</c:v>
                </c:pt>
                <c:pt idx="2">
                  <c:v>0.7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2105039200"/>
        <c:axId val="2105029952"/>
      </c:scatterChart>
      <c:valAx>
        <c:axId val="21050392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29952"/>
        <c:crosses val="autoZero"/>
        <c:crossBetween val="midCat"/>
      </c:valAx>
      <c:valAx>
        <c:axId val="21050299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392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1'!$F$112:$F$114</c:f>
              <c:numCache>
                <c:formatCode>0.0</c:formatCode>
                <c:ptCount val="3"/>
                <c:pt idx="0" formatCode="General">
                  <c:v>18.2</c:v>
                </c:pt>
                <c:pt idx="1">
                  <c:v>20</c:v>
                </c:pt>
                <c:pt idx="2">
                  <c:v>22</c:v>
                </c:pt>
              </c:numCache>
            </c:numRef>
          </c:xVal>
          <c:yVal>
            <c:numRef>
              <c:f>'DATOS 1'!$H$112:$H$114</c:f>
              <c:numCache>
                <c:formatCode>General</c:formatCode>
                <c:ptCount val="3"/>
                <c:pt idx="0">
                  <c:v>0</c:v>
                </c:pt>
                <c:pt idx="1">
                  <c:v>0.1</c:v>
                </c:pt>
                <c:pt idx="2" formatCode="0.0">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2105032672"/>
        <c:axId val="2105030496"/>
      </c:scatterChart>
      <c:valAx>
        <c:axId val="21050326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30496"/>
        <c:crosses val="autoZero"/>
        <c:crossBetween val="midCat"/>
      </c:valAx>
      <c:valAx>
        <c:axId val="21050304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326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15.3</c:v>
                </c:pt>
                <c:pt idx="1">
                  <c:v>24.9</c:v>
                </c:pt>
                <c:pt idx="2" formatCode="0.0">
                  <c:v>29.7</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2105031584"/>
        <c:axId val="2105031040"/>
      </c:scatterChart>
      <c:valAx>
        <c:axId val="21050315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31040"/>
        <c:crosses val="autoZero"/>
        <c:crossBetween val="midCat"/>
      </c:valAx>
      <c:valAx>
        <c:axId val="21050310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315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0.0</c:formatCode>
                <c:ptCount val="3"/>
                <c:pt idx="0" formatCode="General">
                  <c:v>33.1</c:v>
                </c:pt>
                <c:pt idx="1">
                  <c:v>51</c:v>
                </c:pt>
                <c:pt idx="2" formatCode="General">
                  <c:v>77.2</c:v>
                </c:pt>
              </c:numCache>
            </c:numRef>
          </c:xVal>
          <c:yVal>
            <c:numRef>
              <c:f>'DATOS '!$H$73:$H$75</c:f>
              <c:numCache>
                <c:formatCode>0.0</c:formatCode>
                <c:ptCount val="3"/>
                <c:pt idx="0" formatCode="General">
                  <c:v>-3.1</c:v>
                </c:pt>
                <c:pt idx="1">
                  <c:v>-1</c:v>
                </c:pt>
                <c:pt idx="2" formatCode="General">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2105033216"/>
        <c:axId val="2105033760"/>
      </c:scatterChart>
      <c:valAx>
        <c:axId val="21050332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33760"/>
        <c:crosses val="autoZero"/>
        <c:crossBetween val="midCat"/>
      </c:valAx>
      <c:valAx>
        <c:axId val="21050337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332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698.3</c:v>
                </c:pt>
                <c:pt idx="1">
                  <c:v>752.6</c:v>
                </c:pt>
                <c:pt idx="2" formatCode="0.0">
                  <c:v>798.4</c:v>
                </c:pt>
              </c:numCache>
            </c:numRef>
          </c:xVal>
          <c:yVal>
            <c:numRef>
              <c:f>'DATOS '!$H$76:$H$78</c:f>
              <c:numCache>
                <c:formatCode>General</c:formatCode>
                <c:ptCount val="3"/>
                <c:pt idx="0">
                  <c:v>-0.92</c:v>
                </c:pt>
                <c:pt idx="1">
                  <c:v>-0.89</c:v>
                </c:pt>
                <c:pt idx="2">
                  <c:v>-0.79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2105034304"/>
        <c:axId val="2105039744"/>
      </c:scatterChart>
      <c:valAx>
        <c:axId val="21050343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39744"/>
        <c:crosses val="autoZero"/>
        <c:crossBetween val="midCat"/>
      </c:valAx>
      <c:valAx>
        <c:axId val="21050397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343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0214644597996678"/>
                  <c:y val="-0.472288142200046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'!$F$86:$F$88</c:f>
              <c:numCache>
                <c:formatCode>General</c:formatCode>
                <c:ptCount val="3"/>
                <c:pt idx="0" formatCode="0.0">
                  <c:v>698.3</c:v>
                </c:pt>
                <c:pt idx="1">
                  <c:v>752.7</c:v>
                </c:pt>
                <c:pt idx="2">
                  <c:v>798.5</c:v>
                </c:pt>
              </c:numCache>
            </c:numRef>
          </c:xVal>
          <c:yVal>
            <c:numRef>
              <c:f>'DATOS '!$H$86:$H$88</c:f>
              <c:numCache>
                <c:formatCode>#,##0.00</c:formatCode>
                <c:ptCount val="3"/>
                <c:pt idx="0">
                  <c:v>-0.82</c:v>
                </c:pt>
                <c:pt idx="1">
                  <c:v>-0.79</c:v>
                </c:pt>
                <c:pt idx="2">
                  <c:v>-0.53</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2142571504"/>
        <c:axId val="2142566064"/>
      </c:scatterChart>
      <c:valAx>
        <c:axId val="21425715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66064"/>
        <c:crosses val="autoZero"/>
        <c:crossBetween val="midCat"/>
      </c:valAx>
      <c:valAx>
        <c:axId val="21425660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715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1'!$F$73:$F$75</c:f>
              <c:numCache>
                <c:formatCode>General</c:formatCode>
                <c:ptCount val="3"/>
                <c:pt idx="0">
                  <c:v>41.8</c:v>
                </c:pt>
                <c:pt idx="1">
                  <c:v>50.4</c:v>
                </c:pt>
                <c:pt idx="2">
                  <c:v>59.3</c:v>
                </c:pt>
              </c:numCache>
            </c:numRef>
          </c:xVal>
          <c:yVal>
            <c:numRef>
              <c:f>'DATOS 1'!$H$73:$H$75</c:f>
              <c:numCache>
                <c:formatCode>General</c:formatCode>
                <c:ptCount val="3"/>
                <c:pt idx="0">
                  <c:v>-1.8</c:v>
                </c:pt>
                <c:pt idx="1">
                  <c:v>-0.4</c:v>
                </c:pt>
                <c:pt idx="2">
                  <c:v>0.8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2022991744"/>
        <c:axId val="2022996096"/>
      </c:scatterChart>
      <c:valAx>
        <c:axId val="20229917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22996096"/>
        <c:crosses val="autoZero"/>
        <c:crossBetween val="midCat"/>
      </c:valAx>
      <c:valAx>
        <c:axId val="20229960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229917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'!$F$83:$F$85</c:f>
              <c:numCache>
                <c:formatCode>General</c:formatCode>
                <c:ptCount val="3"/>
                <c:pt idx="0">
                  <c:v>32.5</c:v>
                </c:pt>
                <c:pt idx="1">
                  <c:v>50.6</c:v>
                </c:pt>
                <c:pt idx="2">
                  <c:v>77.099999999999994</c:v>
                </c:pt>
              </c:numCache>
            </c:numRef>
          </c:xVal>
          <c:yVal>
            <c:numRef>
              <c:f>'DATOS '!$H$83:$H$85</c:f>
              <c:numCache>
                <c:formatCode>#,##0.0</c:formatCode>
                <c:ptCount val="3"/>
                <c:pt idx="0">
                  <c:v>-2.5</c:v>
                </c:pt>
                <c:pt idx="1">
                  <c:v>-0.6</c:v>
                </c:pt>
                <c:pt idx="2">
                  <c:v>2.9</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2142566608"/>
        <c:axId val="2142567152"/>
      </c:scatterChart>
      <c:valAx>
        <c:axId val="21425666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67152"/>
        <c:crosses val="autoZero"/>
        <c:crossBetween val="midCat"/>
      </c:valAx>
      <c:valAx>
        <c:axId val="21425671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666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'!$F$80:$F$82</c:f>
              <c:numCache>
                <c:formatCode>General</c:formatCode>
                <c:ptCount val="3"/>
                <c:pt idx="0" formatCode="0.0">
                  <c:v>15.4</c:v>
                </c:pt>
                <c:pt idx="1">
                  <c:v>24.8</c:v>
                </c:pt>
                <c:pt idx="2">
                  <c:v>34.4</c:v>
                </c:pt>
              </c:numCache>
            </c:numRef>
          </c:xVal>
          <c:yVal>
            <c:numRef>
              <c:f>'DATOS '!$H$80:$H$82</c:f>
              <c:numCache>
                <c:formatCode>General</c:formatCode>
                <c:ptCount val="3"/>
                <c:pt idx="0">
                  <c:v>-0.2</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2142558448"/>
        <c:axId val="2142564976"/>
      </c:scatterChart>
      <c:valAx>
        <c:axId val="21425584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64976"/>
        <c:crosses val="autoZero"/>
        <c:crossBetween val="midCat"/>
      </c:valAx>
      <c:valAx>
        <c:axId val="21425649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584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318142375060259"/>
                  <c:y val="-0.53422985763143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General</c:formatCode>
                <c:ptCount val="3"/>
                <c:pt idx="0" formatCode="0.0">
                  <c:v>15.3</c:v>
                </c:pt>
                <c:pt idx="1">
                  <c:v>24.8</c:v>
                </c:pt>
                <c:pt idx="2">
                  <c:v>34.4</c:v>
                </c:pt>
              </c:numCache>
            </c:numRef>
          </c:xVal>
          <c:yVal>
            <c:numRef>
              <c:f>'DATOS '!$H$90:$H$92</c:f>
              <c:numCache>
                <c:formatCode>0.0</c:formatCode>
                <c:ptCount val="3"/>
                <c:pt idx="0">
                  <c:v>0</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2142567696"/>
        <c:axId val="2142568784"/>
      </c:scatterChart>
      <c:valAx>
        <c:axId val="21425676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68784"/>
        <c:crosses val="autoZero"/>
        <c:crossBetween val="midCat"/>
      </c:valAx>
      <c:valAx>
        <c:axId val="21425687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676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32.5</c:v>
                </c:pt>
                <c:pt idx="1">
                  <c:v>50.8</c:v>
                </c:pt>
                <c:pt idx="2">
                  <c:v>78.2</c:v>
                </c:pt>
              </c:numCache>
            </c:numRef>
          </c:xVal>
          <c:yVal>
            <c:numRef>
              <c:f>'DATOS '!$H$93:$H$95</c:f>
              <c:numCache>
                <c:formatCode>General</c:formatCode>
                <c:ptCount val="3"/>
                <c:pt idx="0">
                  <c:v>-2.5</c:v>
                </c:pt>
                <c:pt idx="1">
                  <c:v>-0.8</c:v>
                </c:pt>
                <c:pt idx="2">
                  <c:v>1.8</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2142563344"/>
        <c:axId val="2142556272"/>
      </c:scatterChart>
      <c:valAx>
        <c:axId val="21425633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56272"/>
        <c:crosses val="autoZero"/>
        <c:crossBetween val="midCat"/>
      </c:valAx>
      <c:valAx>
        <c:axId val="21425562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633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6441550862467911"/>
                  <c:y val="-0.55359730033745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
                  <c:v>698.4</c:v>
                </c:pt>
                <c:pt idx="1">
                  <c:v>752.8</c:v>
                </c:pt>
                <c:pt idx="2">
                  <c:v>798.4</c:v>
                </c:pt>
              </c:numCache>
            </c:numRef>
          </c:xVal>
          <c:yVal>
            <c:numRef>
              <c:f>'DATOS '!$H$96:$H$98</c:f>
              <c:numCache>
                <c:formatCode>0.00</c:formatCode>
                <c:ptCount val="3"/>
                <c:pt idx="0">
                  <c:v>-0.83</c:v>
                </c:pt>
                <c:pt idx="1">
                  <c:v>-0.69</c:v>
                </c:pt>
                <c:pt idx="2">
                  <c:v>-0.75</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2142560080"/>
        <c:axId val="2142568240"/>
      </c:scatterChart>
      <c:valAx>
        <c:axId val="21425600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68240"/>
        <c:crosses val="autoZero"/>
        <c:crossBetween val="midCat"/>
      </c:valAx>
      <c:valAx>
        <c:axId val="21425682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600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'!$F$100:$F$102</c:f>
              <c:numCache>
                <c:formatCode>General</c:formatCode>
                <c:ptCount val="3"/>
                <c:pt idx="0">
                  <c:v>15.3</c:v>
                </c:pt>
                <c:pt idx="1">
                  <c:v>24.9</c:v>
                </c:pt>
                <c:pt idx="2" formatCode="0.0">
                  <c:v>29.6</c:v>
                </c:pt>
              </c:numCache>
            </c:numRef>
          </c:xVal>
          <c:yVal>
            <c:numRef>
              <c:f>'DATOS '!$H$100:$H$102</c:f>
              <c:numCache>
                <c:formatCode>0.0</c:formatCode>
                <c:ptCount val="3"/>
                <c:pt idx="0">
                  <c:v>-0.1</c:v>
                </c:pt>
                <c:pt idx="1">
                  <c:v>-0.1</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2142569328"/>
        <c:axId val="2142560624"/>
      </c:scatterChart>
      <c:valAx>
        <c:axId val="21425693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60624"/>
        <c:crosses val="autoZero"/>
        <c:crossBetween val="midCat"/>
      </c:valAx>
      <c:valAx>
        <c:axId val="21425606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693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'!$F$103:$F$105</c:f>
              <c:numCache>
                <c:formatCode>General</c:formatCode>
                <c:ptCount val="3"/>
                <c:pt idx="0">
                  <c:v>33.4</c:v>
                </c:pt>
                <c:pt idx="1">
                  <c:v>51.3</c:v>
                </c:pt>
                <c:pt idx="2">
                  <c:v>77.400000000000006</c:v>
                </c:pt>
              </c:numCache>
            </c:numRef>
          </c:xVal>
          <c:yVal>
            <c:numRef>
              <c:f>'DATOS '!$H$103:$H$105</c:f>
              <c:numCache>
                <c:formatCode>General</c:formatCode>
                <c:ptCount val="3"/>
                <c:pt idx="0">
                  <c:v>-3.4</c:v>
                </c:pt>
                <c:pt idx="1">
                  <c:v>-1.3</c:v>
                </c:pt>
                <c:pt idx="2">
                  <c:v>2.6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2142564432"/>
        <c:axId val="2142570960"/>
      </c:scatterChart>
      <c:valAx>
        <c:axId val="21425644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70960"/>
        <c:crosses val="autoZero"/>
        <c:crossBetween val="midCat"/>
      </c:valAx>
      <c:valAx>
        <c:axId val="21425709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644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'!$A$106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582103991216056"/>
                  <c:y val="0.581780622443193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'!$F$106:$F$108</c:f>
              <c:numCache>
                <c:formatCode>General</c:formatCode>
                <c:ptCount val="3"/>
                <c:pt idx="0">
                  <c:v>698.4</c:v>
                </c:pt>
                <c:pt idx="1">
                  <c:v>752.7</c:v>
                </c:pt>
                <c:pt idx="2">
                  <c:v>798.4</c:v>
                </c:pt>
              </c:numCache>
            </c:numRef>
          </c:xVal>
          <c:yVal>
            <c:numRef>
              <c:f>'DATOS '!$H$106:$H$108</c:f>
              <c:numCache>
                <c:formatCode>General</c:formatCode>
                <c:ptCount val="3"/>
                <c:pt idx="0">
                  <c:v>-0.83</c:v>
                </c:pt>
                <c:pt idx="1">
                  <c:v>-0.79</c:v>
                </c:pt>
                <c:pt idx="2">
                  <c:v>-0.74</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2142569872"/>
        <c:axId val="2142570416"/>
      </c:scatterChart>
      <c:valAx>
        <c:axId val="21425698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70416"/>
        <c:crosses val="autoZero"/>
        <c:crossBetween val="midCat"/>
      </c:valAx>
      <c:valAx>
        <c:axId val="21425704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698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'!$F$116:$F$118</c:f>
              <c:numCache>
                <c:formatCode>General</c:formatCode>
                <c:ptCount val="3"/>
                <c:pt idx="0" formatCode="0.0">
                  <c:v>698.3</c:v>
                </c:pt>
                <c:pt idx="1">
                  <c:v>752.7</c:v>
                </c:pt>
                <c:pt idx="2">
                  <c:v>798.4</c:v>
                </c:pt>
              </c:numCache>
            </c:numRef>
          </c:xVal>
          <c:yVal>
            <c:numRef>
              <c:f>'DATOS '!$H$116:$H$118</c:f>
              <c:numCache>
                <c:formatCode>0.00</c:formatCode>
                <c:ptCount val="3"/>
                <c:pt idx="0" formatCode="General">
                  <c:v>-0.88</c:v>
                </c:pt>
                <c:pt idx="1">
                  <c:v>-0.79200000000000004</c:v>
                </c:pt>
                <c:pt idx="2" formatCode="General">
                  <c:v>-0.77</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2142562800"/>
        <c:axId val="2142561168"/>
      </c:scatterChart>
      <c:valAx>
        <c:axId val="21425628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61168"/>
        <c:crosses val="autoZero"/>
        <c:crossBetween val="midCat"/>
      </c:valAx>
      <c:valAx>
        <c:axId val="21425611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628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'!$F$113:$F$115</c:f>
              <c:numCache>
                <c:formatCode>General</c:formatCode>
                <c:ptCount val="3"/>
                <c:pt idx="0">
                  <c:v>33.5</c:v>
                </c:pt>
                <c:pt idx="1">
                  <c:v>51.2</c:v>
                </c:pt>
                <c:pt idx="2">
                  <c:v>77.099999999999994</c:v>
                </c:pt>
              </c:numCache>
            </c:numRef>
          </c:xVal>
          <c:yVal>
            <c:numRef>
              <c:f>'DATOS '!$H$113:$H$115</c:f>
              <c:numCache>
                <c:formatCode>General</c:formatCode>
                <c:ptCount val="3"/>
                <c:pt idx="0">
                  <c:v>-3.5</c:v>
                </c:pt>
                <c:pt idx="1">
                  <c:v>-1.2</c:v>
                </c:pt>
                <c:pt idx="2">
                  <c:v>2.9</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2142558992"/>
        <c:axId val="2142556816"/>
      </c:scatterChart>
      <c:valAx>
        <c:axId val="21425589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56816"/>
        <c:crosses val="autoZero"/>
        <c:crossBetween val="midCat"/>
      </c:valAx>
      <c:valAx>
        <c:axId val="21425568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589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1'!$F$76:$F$78</c:f>
              <c:numCache>
                <c:formatCode>General</c:formatCode>
                <c:ptCount val="3"/>
                <c:pt idx="0">
                  <c:v>397.9</c:v>
                </c:pt>
                <c:pt idx="1">
                  <c:v>753.1</c:v>
                </c:pt>
                <c:pt idx="2" formatCode="0.0">
                  <c:v>899</c:v>
                </c:pt>
              </c:numCache>
            </c:numRef>
          </c:xVal>
          <c:yVal>
            <c:numRef>
              <c:f>'DATOS 1'!$H$76:$H$78</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2022985760"/>
        <c:axId val="2022990112"/>
      </c:scatterChart>
      <c:valAx>
        <c:axId val="20229857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22990112"/>
        <c:crosses val="autoZero"/>
        <c:crossBetween val="midCat"/>
      </c:valAx>
      <c:valAx>
        <c:axId val="20229901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229857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4409899025657283E-2"/>
                  <c:y val="-0.5166235054207598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'!$F$110:$F$112</c:f>
              <c:numCache>
                <c:formatCode>0.0</c:formatCode>
                <c:ptCount val="3"/>
                <c:pt idx="0" formatCode="General">
                  <c:v>15.2</c:v>
                </c:pt>
                <c:pt idx="1">
                  <c:v>24.8</c:v>
                </c:pt>
                <c:pt idx="2">
                  <c:v>29.6</c:v>
                </c:pt>
              </c:numCache>
            </c:numRef>
          </c:xVal>
          <c:yVal>
            <c:numRef>
              <c:f>'DATOS '!$H$110:$H$112</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2142561712"/>
        <c:axId val="2142557360"/>
      </c:scatterChart>
      <c:valAx>
        <c:axId val="21425617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57360"/>
        <c:crosses val="autoZero"/>
        <c:crossBetween val="midCat"/>
      </c:valAx>
      <c:valAx>
        <c:axId val="21425573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425617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1'!$A$87</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1'!$F$87:$F$89</c:f>
              <c:numCache>
                <c:formatCode>General</c:formatCode>
                <c:ptCount val="3"/>
                <c:pt idx="0" formatCode="0.0">
                  <c:v>499</c:v>
                </c:pt>
                <c:pt idx="1">
                  <c:v>799.8</c:v>
                </c:pt>
                <c:pt idx="2">
                  <c:v>1099.8</c:v>
                </c:pt>
              </c:numCache>
            </c:numRef>
          </c:xVal>
          <c:yVal>
            <c:numRef>
              <c:f>'DATOS 1'!$H$87:$H$89</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2022981952"/>
        <c:axId val="1987800448"/>
      </c:scatterChart>
      <c:valAx>
        <c:axId val="20229819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87800448"/>
        <c:crosses val="autoZero"/>
        <c:crossBetween val="midCat"/>
      </c:valAx>
      <c:valAx>
        <c:axId val="19878004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229819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1'!$F$84:$F$86</c:f>
              <c:numCache>
                <c:formatCode>General</c:formatCode>
                <c:ptCount val="3"/>
                <c:pt idx="0">
                  <c:v>50.1</c:v>
                </c:pt>
                <c:pt idx="1">
                  <c:v>59.9</c:v>
                </c:pt>
                <c:pt idx="2">
                  <c:v>69.099999999999994</c:v>
                </c:pt>
              </c:numCache>
            </c:numRef>
          </c:xVal>
          <c:yVal>
            <c:numRef>
              <c:f>'DATOS 1'!$H$84:$H$86</c:f>
              <c:numCache>
                <c:formatCode>#,##0.0</c:formatCode>
                <c:ptCount val="3"/>
                <c:pt idx="0">
                  <c:v>0.9</c:v>
                </c:pt>
                <c:pt idx="1">
                  <c:v>0.5</c:v>
                </c:pt>
                <c:pt idx="2">
                  <c:v>0.1</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2105028864"/>
        <c:axId val="2105034848"/>
      </c:scatterChart>
      <c:valAx>
        <c:axId val="21050288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34848"/>
        <c:crosses val="autoZero"/>
        <c:crossBetween val="midCat"/>
      </c:valAx>
      <c:valAx>
        <c:axId val="21050348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288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1'!$F$81:$F$83</c:f>
              <c:numCache>
                <c:formatCode>General</c:formatCode>
                <c:ptCount val="3"/>
                <c:pt idx="0" formatCode="0.0">
                  <c:v>20</c:v>
                </c:pt>
                <c:pt idx="1">
                  <c:v>28.1</c:v>
                </c:pt>
                <c:pt idx="2">
                  <c:v>32.1</c:v>
                </c:pt>
              </c:numCache>
            </c:numRef>
          </c:xVal>
          <c:yVal>
            <c:numRef>
              <c:f>'DATOS 1'!$H$81:$H$83</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2105036480"/>
        <c:axId val="2105041920"/>
      </c:scatterChart>
      <c:valAx>
        <c:axId val="21050364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41920"/>
        <c:crosses val="autoZero"/>
        <c:crossBetween val="midCat"/>
      </c:valAx>
      <c:valAx>
        <c:axId val="21050419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364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418582677165354"/>
                  <c:y val="-0.4100679536500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1'!$F$92:$F$94</c:f>
              <c:numCache>
                <c:formatCode>General</c:formatCode>
                <c:ptCount val="3"/>
                <c:pt idx="0" formatCode="0.0">
                  <c:v>16</c:v>
                </c:pt>
                <c:pt idx="1">
                  <c:v>20.100000000000001</c:v>
                </c:pt>
                <c:pt idx="2">
                  <c:v>24.4</c:v>
                </c:pt>
              </c:numCache>
            </c:numRef>
          </c:xVal>
          <c:yVal>
            <c:numRef>
              <c:f>'DATOS 1'!$H$92:$H$94</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2105042464"/>
        <c:axId val="2105041376"/>
      </c:scatterChart>
      <c:valAx>
        <c:axId val="21050424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41376"/>
        <c:crosses val="autoZero"/>
        <c:crossBetween val="midCat"/>
      </c:valAx>
      <c:valAx>
        <c:axId val="21050413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424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1'!$F$95:$F$97</c:f>
              <c:numCache>
                <c:formatCode>General</c:formatCode>
                <c:ptCount val="3"/>
                <c:pt idx="0">
                  <c:v>39.5</c:v>
                </c:pt>
                <c:pt idx="1">
                  <c:v>49.8</c:v>
                </c:pt>
                <c:pt idx="2">
                  <c:v>59.3</c:v>
                </c:pt>
              </c:numCache>
            </c:numRef>
          </c:xVal>
          <c:yVal>
            <c:numRef>
              <c:f>'DATOS 1'!$H$95:$H$97</c:f>
              <c:numCache>
                <c:formatCode>General</c:formatCode>
                <c:ptCount val="3"/>
                <c:pt idx="0">
                  <c:v>0.79</c:v>
                </c:pt>
                <c:pt idx="1">
                  <c:v>0.63</c:v>
                </c:pt>
                <c:pt idx="2">
                  <c:v>-0.13</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2105038112"/>
        <c:axId val="2105043008"/>
      </c:scatterChart>
      <c:valAx>
        <c:axId val="21050381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43008"/>
        <c:crosses val="autoZero"/>
        <c:crossBetween val="midCat"/>
      </c:valAx>
      <c:valAx>
        <c:axId val="21050430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381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1'!$F$98:$F$100</c:f>
              <c:numCache>
                <c:formatCode>General</c:formatCode>
                <c:ptCount val="3"/>
                <c:pt idx="0" formatCode="0.0">
                  <c:v>499</c:v>
                </c:pt>
                <c:pt idx="1">
                  <c:v>799.8</c:v>
                </c:pt>
                <c:pt idx="2">
                  <c:v>1099.9000000000001</c:v>
                </c:pt>
              </c:numCache>
            </c:numRef>
          </c:xVal>
          <c:yVal>
            <c:numRef>
              <c:f>'DATOS 1'!$H$98:$H$100</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2105040832"/>
        <c:axId val="2105032128"/>
      </c:scatterChart>
      <c:valAx>
        <c:axId val="21050408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32128"/>
        <c:crosses val="autoZero"/>
        <c:crossBetween val="midCat"/>
      </c:valAx>
      <c:valAx>
        <c:axId val="21050321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050408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2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196169</xdr:colOff>
      <xdr:row>67</xdr:row>
      <xdr:rowOff>171450</xdr:rowOff>
    </xdr:from>
    <xdr:to>
      <xdr:col>13</xdr:col>
      <xdr:colOff>800100</xdr:colOff>
      <xdr:row>70</xdr:row>
      <xdr:rowOff>71438</xdr:rowOff>
    </xdr:to>
    <xdr:graphicFrame macro="">
      <xdr:nvGraphicFramePr>
        <xdr:cNvPr id="17" name="Gráfico 16">
          <a:extLst>
            <a:ext uri="{FF2B5EF4-FFF2-40B4-BE49-F238E27FC236}">
              <a16:creationId xmlns:a16="http://schemas.microsoft.com/office/drawing/2014/main" xmlns=""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217262</xdr:colOff>
      <xdr:row>70</xdr:row>
      <xdr:rowOff>171450</xdr:rowOff>
    </xdr:from>
    <xdr:to>
      <xdr:col>13</xdr:col>
      <xdr:colOff>800100</xdr:colOff>
      <xdr:row>73</xdr:row>
      <xdr:rowOff>63047</xdr:rowOff>
    </xdr:to>
    <xdr:graphicFrame macro="">
      <xdr:nvGraphicFramePr>
        <xdr:cNvPr id="18" name="Gráfico 17">
          <a:extLst>
            <a:ext uri="{FF2B5EF4-FFF2-40B4-BE49-F238E27FC236}">
              <a16:creationId xmlns:a16="http://schemas.microsoft.com/office/drawing/2014/main" xmlns=""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193675</xdr:colOff>
      <xdr:row>73</xdr:row>
      <xdr:rowOff>136070</xdr:rowOff>
    </xdr:from>
    <xdr:to>
      <xdr:col>13</xdr:col>
      <xdr:colOff>889907</xdr:colOff>
      <xdr:row>76</xdr:row>
      <xdr:rowOff>288469</xdr:rowOff>
    </xdr:to>
    <xdr:graphicFrame macro="">
      <xdr:nvGraphicFramePr>
        <xdr:cNvPr id="19" name="Gráfico 18">
          <a:extLst>
            <a:ext uri="{FF2B5EF4-FFF2-40B4-BE49-F238E27FC236}">
              <a16:creationId xmlns:a16="http://schemas.microsoft.com/office/drawing/2014/main" xmlns=""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195942</xdr:colOff>
      <xdr:row>85</xdr:row>
      <xdr:rowOff>76200</xdr:rowOff>
    </xdr:from>
    <xdr:to>
      <xdr:col>13</xdr:col>
      <xdr:colOff>838200</xdr:colOff>
      <xdr:row>88</xdr:row>
      <xdr:rowOff>258536</xdr:rowOff>
    </xdr:to>
    <xdr:graphicFrame macro="">
      <xdr:nvGraphicFramePr>
        <xdr:cNvPr id="34" name="Gráfico 33">
          <a:extLst>
            <a:ext uri="{FF2B5EF4-FFF2-40B4-BE49-F238E27FC236}">
              <a16:creationId xmlns:a16="http://schemas.microsoft.com/office/drawing/2014/main" xmlns=""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234043</xdr:colOff>
      <xdr:row>81</xdr:row>
      <xdr:rowOff>19050</xdr:rowOff>
    </xdr:from>
    <xdr:to>
      <xdr:col>13</xdr:col>
      <xdr:colOff>857250</xdr:colOff>
      <xdr:row>84</xdr:row>
      <xdr:rowOff>370112</xdr:rowOff>
    </xdr:to>
    <xdr:graphicFrame macro="">
      <xdr:nvGraphicFramePr>
        <xdr:cNvPr id="42" name="Gráfico 41">
          <a:extLst>
            <a:ext uri="{FF2B5EF4-FFF2-40B4-BE49-F238E27FC236}">
              <a16:creationId xmlns:a16="http://schemas.microsoft.com/office/drawing/2014/main" xmlns=""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272143</xdr:colOff>
      <xdr:row>77</xdr:row>
      <xdr:rowOff>217714</xdr:rowOff>
    </xdr:from>
    <xdr:to>
      <xdr:col>13</xdr:col>
      <xdr:colOff>898071</xdr:colOff>
      <xdr:row>80</xdr:row>
      <xdr:rowOff>285750</xdr:rowOff>
    </xdr:to>
    <xdr:graphicFrame macro="">
      <xdr:nvGraphicFramePr>
        <xdr:cNvPr id="44" name="Gráfico 43">
          <a:extLst>
            <a:ext uri="{FF2B5EF4-FFF2-40B4-BE49-F238E27FC236}">
              <a16:creationId xmlns:a16="http://schemas.microsoft.com/office/drawing/2014/main" xmlns=""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285750</xdr:colOff>
      <xdr:row>89</xdr:row>
      <xdr:rowOff>0</xdr:rowOff>
    </xdr:from>
    <xdr:to>
      <xdr:col>13</xdr:col>
      <xdr:colOff>895350</xdr:colOff>
      <xdr:row>92</xdr:row>
      <xdr:rowOff>171450</xdr:rowOff>
    </xdr:to>
    <xdr:graphicFrame macro="">
      <xdr:nvGraphicFramePr>
        <xdr:cNvPr id="45" name="Gráfico 44">
          <a:extLst>
            <a:ext uri="{FF2B5EF4-FFF2-40B4-BE49-F238E27FC236}">
              <a16:creationId xmlns:a16="http://schemas.microsoft.com/office/drawing/2014/main" xmlns=""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296637</xdr:colOff>
      <xdr:row>92</xdr:row>
      <xdr:rowOff>209550</xdr:rowOff>
    </xdr:from>
    <xdr:to>
      <xdr:col>13</xdr:col>
      <xdr:colOff>876301</xdr:colOff>
      <xdr:row>96</xdr:row>
      <xdr:rowOff>117020</xdr:rowOff>
    </xdr:to>
    <xdr:graphicFrame macro="">
      <xdr:nvGraphicFramePr>
        <xdr:cNvPr id="46" name="Gráfico 45">
          <a:extLst>
            <a:ext uri="{FF2B5EF4-FFF2-40B4-BE49-F238E27FC236}">
              <a16:creationId xmlns:a16="http://schemas.microsoft.com/office/drawing/2014/main" xmlns=""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244929</xdr:colOff>
      <xdr:row>96</xdr:row>
      <xdr:rowOff>152399</xdr:rowOff>
    </xdr:from>
    <xdr:to>
      <xdr:col>13</xdr:col>
      <xdr:colOff>914400</xdr:colOff>
      <xdr:row>99</xdr:row>
      <xdr:rowOff>266700</xdr:rowOff>
    </xdr:to>
    <xdr:graphicFrame macro="">
      <xdr:nvGraphicFramePr>
        <xdr:cNvPr id="47" name="Gráfico 46">
          <a:extLst>
            <a:ext uri="{FF2B5EF4-FFF2-40B4-BE49-F238E27FC236}">
              <a16:creationId xmlns:a16="http://schemas.microsoft.com/office/drawing/2014/main" xmlns=""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239486</xdr:colOff>
      <xdr:row>99</xdr:row>
      <xdr:rowOff>372837</xdr:rowOff>
    </xdr:from>
    <xdr:to>
      <xdr:col>13</xdr:col>
      <xdr:colOff>933450</xdr:colOff>
      <xdr:row>103</xdr:row>
      <xdr:rowOff>190500</xdr:rowOff>
    </xdr:to>
    <xdr:graphicFrame macro="">
      <xdr:nvGraphicFramePr>
        <xdr:cNvPr id="48" name="Gráfico 47">
          <a:extLst>
            <a:ext uri="{FF2B5EF4-FFF2-40B4-BE49-F238E27FC236}">
              <a16:creationId xmlns:a16="http://schemas.microsoft.com/office/drawing/2014/main" xmlns=""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263978</xdr:colOff>
      <xdr:row>103</xdr:row>
      <xdr:rowOff>247650</xdr:rowOff>
    </xdr:from>
    <xdr:to>
      <xdr:col>13</xdr:col>
      <xdr:colOff>917121</xdr:colOff>
      <xdr:row>107</xdr:row>
      <xdr:rowOff>223155</xdr:rowOff>
    </xdr:to>
    <xdr:graphicFrame macro="">
      <xdr:nvGraphicFramePr>
        <xdr:cNvPr id="49" name="Gráfico 48">
          <a:extLst>
            <a:ext uri="{FF2B5EF4-FFF2-40B4-BE49-F238E27FC236}">
              <a16:creationId xmlns:a16="http://schemas.microsoft.com/office/drawing/2014/main" xmlns=""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253092</xdr:colOff>
      <xdr:row>107</xdr:row>
      <xdr:rowOff>288472</xdr:rowOff>
    </xdr:from>
    <xdr:to>
      <xdr:col>13</xdr:col>
      <xdr:colOff>949324</xdr:colOff>
      <xdr:row>111</xdr:row>
      <xdr:rowOff>81643</xdr:rowOff>
    </xdr:to>
    <xdr:graphicFrame macro="">
      <xdr:nvGraphicFramePr>
        <xdr:cNvPr id="50" name="Gráfico 49">
          <a:extLst>
            <a:ext uri="{FF2B5EF4-FFF2-40B4-BE49-F238E27FC236}">
              <a16:creationId xmlns:a16="http://schemas.microsoft.com/office/drawing/2014/main" xmlns=""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283029</xdr:colOff>
      <xdr:row>119</xdr:row>
      <xdr:rowOff>43543</xdr:rowOff>
    </xdr:from>
    <xdr:to>
      <xdr:col>13</xdr:col>
      <xdr:colOff>979261</xdr:colOff>
      <xdr:row>122</xdr:row>
      <xdr:rowOff>329292</xdr:rowOff>
    </xdr:to>
    <xdr:graphicFrame macro="">
      <xdr:nvGraphicFramePr>
        <xdr:cNvPr id="52" name="Gráfico 51">
          <a:extLst>
            <a:ext uri="{FF2B5EF4-FFF2-40B4-BE49-F238E27FC236}">
              <a16:creationId xmlns:a16="http://schemas.microsoft.com/office/drawing/2014/main" xmlns=""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277585</xdr:colOff>
      <xdr:row>115</xdr:row>
      <xdr:rowOff>35378</xdr:rowOff>
    </xdr:from>
    <xdr:to>
      <xdr:col>13</xdr:col>
      <xdr:colOff>930728</xdr:colOff>
      <xdr:row>119</xdr:row>
      <xdr:rowOff>8162</xdr:rowOff>
    </xdr:to>
    <xdr:graphicFrame macro="">
      <xdr:nvGraphicFramePr>
        <xdr:cNvPr id="54" name="Gráfico 53">
          <a:extLst>
            <a:ext uri="{FF2B5EF4-FFF2-40B4-BE49-F238E27FC236}">
              <a16:creationId xmlns:a16="http://schemas.microsoft.com/office/drawing/2014/main" xmlns=""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269420</xdr:colOff>
      <xdr:row>111</xdr:row>
      <xdr:rowOff>149679</xdr:rowOff>
    </xdr:from>
    <xdr:to>
      <xdr:col>13</xdr:col>
      <xdr:colOff>971549</xdr:colOff>
      <xdr:row>115</xdr:row>
      <xdr:rowOff>19051</xdr:rowOff>
    </xdr:to>
    <xdr:graphicFrame macro="">
      <xdr:nvGraphicFramePr>
        <xdr:cNvPr id="55" name="Gráfico 54">
          <a:extLst>
            <a:ext uri="{FF2B5EF4-FFF2-40B4-BE49-F238E27FC236}">
              <a16:creationId xmlns:a16="http://schemas.microsoft.com/office/drawing/2014/main" xmlns=""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0</xdr:col>
      <xdr:colOff>190499</xdr:colOff>
      <xdr:row>63</xdr:row>
      <xdr:rowOff>31750</xdr:rowOff>
    </xdr:from>
    <xdr:to>
      <xdr:col>2</xdr:col>
      <xdr:colOff>1254125</xdr:colOff>
      <xdr:row>67</xdr:row>
      <xdr:rowOff>492125</xdr:rowOff>
    </xdr:to>
    <xdr:pic>
      <xdr:nvPicPr>
        <xdr:cNvPr id="59" name="Imagen 58">
          <a:extLst>
            <a:ext uri="{FF2B5EF4-FFF2-40B4-BE49-F238E27FC236}">
              <a16:creationId xmlns:a16="http://schemas.microsoft.com/office/drawing/2014/main" xmlns="" id="{00000000-0008-0000-1100-00003B000000}"/>
            </a:ext>
          </a:extLst>
        </xdr:cNvPr>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0499" y="24034750"/>
          <a:ext cx="3825876" cy="19843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1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2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2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22.xml><?xml version="1.0" encoding="utf-8"?>
<xdr:wsDr xmlns:xdr="http://schemas.openxmlformats.org/drawingml/2006/spreadsheetDrawing" xmlns:a="http://schemas.openxmlformats.org/drawingml/2006/main">
  <xdr:twoCellAnchor>
    <xdr:from>
      <xdr:col>13</xdr:col>
      <xdr:colOff>164418</xdr:colOff>
      <xdr:row>73</xdr:row>
      <xdr:rowOff>76200</xdr:rowOff>
    </xdr:from>
    <xdr:to>
      <xdr:col>14</xdr:col>
      <xdr:colOff>936624</xdr:colOff>
      <xdr:row>77</xdr:row>
      <xdr:rowOff>127000</xdr:rowOff>
    </xdr:to>
    <xdr:graphicFrame macro="">
      <xdr:nvGraphicFramePr>
        <xdr:cNvPr id="2" name="Gráfico 1">
          <a:extLst>
            <a:ext uri="{FF2B5EF4-FFF2-40B4-BE49-F238E27FC236}">
              <a16:creationId xmlns:a16="http://schemas.microsoft.com/office/drawing/2014/main" xmlns=""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73</xdr:row>
      <xdr:rowOff>92074</xdr:rowOff>
    </xdr:from>
    <xdr:to>
      <xdr:col>16</xdr:col>
      <xdr:colOff>920749</xdr:colOff>
      <xdr:row>77</xdr:row>
      <xdr:rowOff>142875</xdr:rowOff>
    </xdr:to>
    <xdr:graphicFrame macro="">
      <xdr:nvGraphicFramePr>
        <xdr:cNvPr id="3" name="Gráfico 2">
          <a:extLst>
            <a:ext uri="{FF2B5EF4-FFF2-40B4-BE49-F238E27FC236}">
              <a16:creationId xmlns:a16="http://schemas.microsoft.com/office/drawing/2014/main" xmlns=""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206375</xdr:colOff>
      <xdr:row>73</xdr:row>
      <xdr:rowOff>127000</xdr:rowOff>
    </xdr:from>
    <xdr:to>
      <xdr:col>18</xdr:col>
      <xdr:colOff>1222376</xdr:colOff>
      <xdr:row>77</xdr:row>
      <xdr:rowOff>190500</xdr:rowOff>
    </xdr:to>
    <xdr:graphicFrame macro="">
      <xdr:nvGraphicFramePr>
        <xdr:cNvPr id="4" name="Gráfico 3">
          <a:extLst>
            <a:ext uri="{FF2B5EF4-FFF2-40B4-BE49-F238E27FC236}">
              <a16:creationId xmlns:a16="http://schemas.microsoft.com/office/drawing/2014/main" xmlns=""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82</xdr:row>
      <xdr:rowOff>380999</xdr:rowOff>
    </xdr:from>
    <xdr:to>
      <xdr:col>18</xdr:col>
      <xdr:colOff>1190625</xdr:colOff>
      <xdr:row>87</xdr:row>
      <xdr:rowOff>79374</xdr:rowOff>
    </xdr:to>
    <xdr:graphicFrame macro="">
      <xdr:nvGraphicFramePr>
        <xdr:cNvPr id="5" name="Gráfico 4">
          <a:extLst>
            <a:ext uri="{FF2B5EF4-FFF2-40B4-BE49-F238E27FC236}">
              <a16:creationId xmlns:a16="http://schemas.microsoft.com/office/drawing/2014/main" xmlns=""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83</xdr:row>
      <xdr:rowOff>15875</xdr:rowOff>
    </xdr:from>
    <xdr:to>
      <xdr:col>16</xdr:col>
      <xdr:colOff>1063626</xdr:colOff>
      <xdr:row>87</xdr:row>
      <xdr:rowOff>142875</xdr:rowOff>
    </xdr:to>
    <xdr:graphicFrame macro="">
      <xdr:nvGraphicFramePr>
        <xdr:cNvPr id="6" name="Gráfico 5">
          <a:extLst>
            <a:ext uri="{FF2B5EF4-FFF2-40B4-BE49-F238E27FC236}">
              <a16:creationId xmlns:a16="http://schemas.microsoft.com/office/drawing/2014/main" xmlns=""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83</xdr:row>
      <xdr:rowOff>95250</xdr:rowOff>
    </xdr:from>
    <xdr:to>
      <xdr:col>14</xdr:col>
      <xdr:colOff>904875</xdr:colOff>
      <xdr:row>87</xdr:row>
      <xdr:rowOff>158750</xdr:rowOff>
    </xdr:to>
    <xdr:graphicFrame macro="">
      <xdr:nvGraphicFramePr>
        <xdr:cNvPr id="7" name="Gráfico 6">
          <a:extLst>
            <a:ext uri="{FF2B5EF4-FFF2-40B4-BE49-F238E27FC236}">
              <a16:creationId xmlns:a16="http://schemas.microsoft.com/office/drawing/2014/main" xmlns=""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92</xdr:row>
      <xdr:rowOff>333374</xdr:rowOff>
    </xdr:from>
    <xdr:to>
      <xdr:col>14</xdr:col>
      <xdr:colOff>1127124</xdr:colOff>
      <xdr:row>96</xdr:row>
      <xdr:rowOff>380999</xdr:rowOff>
    </xdr:to>
    <xdr:graphicFrame macro="">
      <xdr:nvGraphicFramePr>
        <xdr:cNvPr id="8" name="Gráfico 7">
          <a:extLst>
            <a:ext uri="{FF2B5EF4-FFF2-40B4-BE49-F238E27FC236}">
              <a16:creationId xmlns:a16="http://schemas.microsoft.com/office/drawing/2014/main" xmlns=""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92</xdr:row>
      <xdr:rowOff>349250</xdr:rowOff>
    </xdr:from>
    <xdr:to>
      <xdr:col>16</xdr:col>
      <xdr:colOff>1206500</xdr:colOff>
      <xdr:row>97</xdr:row>
      <xdr:rowOff>21770</xdr:rowOff>
    </xdr:to>
    <xdr:graphicFrame macro="">
      <xdr:nvGraphicFramePr>
        <xdr:cNvPr id="9" name="Gráfico 8">
          <a:extLst>
            <a:ext uri="{FF2B5EF4-FFF2-40B4-BE49-F238E27FC236}">
              <a16:creationId xmlns:a16="http://schemas.microsoft.com/office/drawing/2014/main" xmlns=""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93</xdr:row>
      <xdr:rowOff>31750</xdr:rowOff>
    </xdr:from>
    <xdr:to>
      <xdr:col>18</xdr:col>
      <xdr:colOff>1158876</xdr:colOff>
      <xdr:row>97</xdr:row>
      <xdr:rowOff>63500</xdr:rowOff>
    </xdr:to>
    <xdr:graphicFrame macro="">
      <xdr:nvGraphicFramePr>
        <xdr:cNvPr id="10" name="Gráfico 9">
          <a:extLst>
            <a:ext uri="{FF2B5EF4-FFF2-40B4-BE49-F238E27FC236}">
              <a16:creationId xmlns:a16="http://schemas.microsoft.com/office/drawing/2014/main" xmlns=""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104</xdr:row>
      <xdr:rowOff>0</xdr:rowOff>
    </xdr:from>
    <xdr:to>
      <xdr:col>14</xdr:col>
      <xdr:colOff>1095375</xdr:colOff>
      <xdr:row>108</xdr:row>
      <xdr:rowOff>0</xdr:rowOff>
    </xdr:to>
    <xdr:graphicFrame macro="">
      <xdr:nvGraphicFramePr>
        <xdr:cNvPr id="11" name="Gráfico 10">
          <a:extLst>
            <a:ext uri="{FF2B5EF4-FFF2-40B4-BE49-F238E27FC236}">
              <a16:creationId xmlns:a16="http://schemas.microsoft.com/office/drawing/2014/main" xmlns=""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390977</xdr:colOff>
      <xdr:row>104</xdr:row>
      <xdr:rowOff>0</xdr:rowOff>
    </xdr:from>
    <xdr:to>
      <xdr:col>16</xdr:col>
      <xdr:colOff>1206499</xdr:colOff>
      <xdr:row>107</xdr:row>
      <xdr:rowOff>397780</xdr:rowOff>
    </xdr:to>
    <xdr:graphicFrame macro="">
      <xdr:nvGraphicFramePr>
        <xdr:cNvPr id="12" name="Gráfico 11">
          <a:extLst>
            <a:ext uri="{FF2B5EF4-FFF2-40B4-BE49-F238E27FC236}">
              <a16:creationId xmlns:a16="http://schemas.microsoft.com/office/drawing/2014/main" xmlns=""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104</xdr:row>
      <xdr:rowOff>15874</xdr:rowOff>
    </xdr:from>
    <xdr:to>
      <xdr:col>18</xdr:col>
      <xdr:colOff>1143001</xdr:colOff>
      <xdr:row>107</xdr:row>
      <xdr:rowOff>412750</xdr:rowOff>
    </xdr:to>
    <xdr:graphicFrame macro="">
      <xdr:nvGraphicFramePr>
        <xdr:cNvPr id="13" name="Gráfico 12">
          <a:extLst>
            <a:ext uri="{FF2B5EF4-FFF2-40B4-BE49-F238E27FC236}">
              <a16:creationId xmlns:a16="http://schemas.microsoft.com/office/drawing/2014/main" xmlns=""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113</xdr:row>
      <xdr:rowOff>79375</xdr:rowOff>
    </xdr:from>
    <xdr:to>
      <xdr:col>18</xdr:col>
      <xdr:colOff>1238251</xdr:colOff>
      <xdr:row>117</xdr:row>
      <xdr:rowOff>75293</xdr:rowOff>
    </xdr:to>
    <xdr:graphicFrame macro="">
      <xdr:nvGraphicFramePr>
        <xdr:cNvPr id="14" name="Gráfico 13">
          <a:extLst>
            <a:ext uri="{FF2B5EF4-FFF2-40B4-BE49-F238E27FC236}">
              <a16:creationId xmlns:a16="http://schemas.microsoft.com/office/drawing/2014/main" xmlns=""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113</xdr:row>
      <xdr:rowOff>0</xdr:rowOff>
    </xdr:from>
    <xdr:to>
      <xdr:col>16</xdr:col>
      <xdr:colOff>1349375</xdr:colOff>
      <xdr:row>117</xdr:row>
      <xdr:rowOff>119287</xdr:rowOff>
    </xdr:to>
    <xdr:graphicFrame macro="">
      <xdr:nvGraphicFramePr>
        <xdr:cNvPr id="15" name="Gráfico 14">
          <a:extLst>
            <a:ext uri="{FF2B5EF4-FFF2-40B4-BE49-F238E27FC236}">
              <a16:creationId xmlns:a16="http://schemas.microsoft.com/office/drawing/2014/main" xmlns=""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112</xdr:row>
      <xdr:rowOff>333376</xdr:rowOff>
    </xdr:from>
    <xdr:to>
      <xdr:col>14</xdr:col>
      <xdr:colOff>1270000</xdr:colOff>
      <xdr:row>117</xdr:row>
      <xdr:rowOff>114302</xdr:rowOff>
    </xdr:to>
    <xdr:graphicFrame macro="">
      <xdr:nvGraphicFramePr>
        <xdr:cNvPr id="16" name="Gráfico 15">
          <a:extLst>
            <a:ext uri="{FF2B5EF4-FFF2-40B4-BE49-F238E27FC236}">
              <a16:creationId xmlns:a16="http://schemas.microsoft.com/office/drawing/2014/main" xmlns=""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8107" y="19993595"/>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8107" y="19993595"/>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4026" y="22196600"/>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4026" y="22196600"/>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5541" y="21451266"/>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5541" y="21451266"/>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5245" y="22926208"/>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5245" y="22926208"/>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7673" y="23658419"/>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7673" y="23658419"/>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7673" y="24344313"/>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7673" y="24344313"/>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6954" y="25140771"/>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6954" y="25140771"/>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102766" y="25876797"/>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102766" y="25876797"/>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4996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7656384" y="264996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254416"/>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7518684" y="27254416"/>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4623" y="294145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4623" y="294145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40" name="CuadroTexto 39">
          <a:extLst>
            <a:ext uri="{FF2B5EF4-FFF2-40B4-BE49-F238E27FC236}">
              <a16:creationId xmlns="" xmlns:a16="http://schemas.microsoft.com/office/drawing/2014/main" id="{00000000-0008-0000-0100-000003000000}"/>
            </a:ext>
          </a:extLst>
        </xdr:cNvPr>
        <xdr:cNvSpPr txBox="1"/>
      </xdr:nvSpPr>
      <xdr:spPr>
        <a:xfrm>
          <a:off x="7665969" y="288441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 xmlns:a16="http://schemas.microsoft.com/office/drawing/2014/main" id="{00000000-0008-0000-0100-00000C000000}"/>
                </a:ext>
              </a:extLst>
            </xdr:cNvPr>
            <xdr:cNvSpPr txBox="1"/>
          </xdr:nvSpPr>
          <xdr:spPr>
            <a:xfrm>
              <a:off x="7299773" y="2638776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9773" y="2638776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6</xdr:col>
      <xdr:colOff>36854</xdr:colOff>
      <xdr:row>62</xdr:row>
      <xdr:rowOff>720215</xdr:rowOff>
    </xdr:from>
    <xdr:ext cx="1399595" cy="670641"/>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100-000010000000}"/>
                </a:ext>
              </a:extLst>
            </xdr:cNvPr>
            <xdr:cNvSpPr txBox="1"/>
          </xdr:nvSpPr>
          <xdr:spPr>
            <a:xfrm>
              <a:off x="6120948" y="24377934"/>
              <a:ext cx="1399595" cy="670641"/>
            </a:xfrm>
            <a:prstGeom prst="rect">
              <a:avLst/>
            </a:prstGeom>
            <a:solidFill>
              <a:srgbClr val="FFFF00"/>
            </a:solid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6120948" y="24377934"/>
              <a:ext cx="1399595" cy="670641"/>
            </a:xfrm>
            <a:prstGeom prst="rect">
              <a:avLst/>
            </a:prstGeom>
            <a:solidFill>
              <a:srgbClr val="FFFF00"/>
            </a:solid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61" name="CuadroTexto 60">
          <a:extLst>
            <a:ext uri="{FF2B5EF4-FFF2-40B4-BE49-F238E27FC236}">
              <a16:creationId xmlns:a16="http://schemas.microsoft.com/office/drawing/2014/main" xmlns="" id="{00000000-0008-0000-0200-00001E000000}"/>
            </a:ext>
          </a:extLst>
        </xdr:cNvPr>
        <xdr:cNvSpPr txBox="1"/>
      </xdr:nvSpPr>
      <xdr:spPr>
        <a:xfrm>
          <a:off x="16344900" y="3622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66" name="CuadroTexto 65">
              <a:extLst>
                <a:ext uri="{FF2B5EF4-FFF2-40B4-BE49-F238E27FC236}">
                  <a16:creationId xmlns:a16="http://schemas.microsoft.com/office/drawing/2014/main" xmlns="" id="{00000000-0008-0000-1000-000016000000}"/>
                </a:ext>
              </a:extLst>
            </xdr:cNvPr>
            <xdr:cNvSpPr txBox="1"/>
          </xdr:nvSpPr>
          <xdr:spPr>
            <a:xfrm>
              <a:off x="5397500" y="294322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66" name="CuadroTexto 65">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4322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67" name="CuadroTexto 66">
              <a:extLst>
                <a:ext uri="{FF2B5EF4-FFF2-40B4-BE49-F238E27FC236}">
                  <a16:creationId xmlns:a16="http://schemas.microsoft.com/office/drawing/2014/main" xmlns="" id="{00000000-0008-0000-1000-000016000000}"/>
                </a:ext>
              </a:extLst>
            </xdr:cNvPr>
            <xdr:cNvSpPr txBox="1"/>
          </xdr:nvSpPr>
          <xdr:spPr>
            <a:xfrm>
              <a:off x="3873500" y="294216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67" name="CuadroTexto 66">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3500" y="294216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69" name="CuadroTexto 6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2165" y="293370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70" name="CuadroTexto 69">
              <a:extLst>
                <a:ext uri="{FF2B5EF4-FFF2-40B4-BE49-F238E27FC236}">
                  <a16:creationId xmlns:a16="http://schemas.microsoft.com/office/drawing/2014/main" xmlns="" id="{00000000-0008-0000-1000-000016000000}"/>
                </a:ext>
              </a:extLst>
            </xdr:cNvPr>
            <xdr:cNvSpPr txBox="1"/>
          </xdr:nvSpPr>
          <xdr:spPr>
            <a:xfrm>
              <a:off x="740833" y="293687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70" name="CuadroTexto 6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687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71" name="CuadroTexto 70">
              <a:extLst>
                <a:ext uri="{FF2B5EF4-FFF2-40B4-BE49-F238E27FC236}">
                  <a16:creationId xmlns:a16="http://schemas.microsoft.com/office/drawing/2014/main" xmlns="" id="{00000000-0008-0000-1000-000016000000}"/>
                </a:ext>
              </a:extLst>
            </xdr:cNvPr>
            <xdr:cNvSpPr txBox="1"/>
          </xdr:nvSpPr>
          <xdr:spPr>
            <a:xfrm>
              <a:off x="9398000" y="295592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71" name="CuadroTexto 70">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8000" y="295592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72" name="CuadroTexto 71">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7585" y="29876750"/>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73" name="CuadroTexto 7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5832" y="303424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75" name="CuadroTexto 7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940249"/>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76" name="CuadroTexto 7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3106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77" name="CuadroTexto 76">
              <a:extLst>
                <a:ext uri="{FF2B5EF4-FFF2-40B4-BE49-F238E27FC236}">
                  <a16:creationId xmlns:a16="http://schemas.microsoft.com/office/drawing/2014/main" xmlns="" id="{00000000-0008-0000-1000-000016000000}"/>
                </a:ext>
              </a:extLst>
            </xdr:cNvPr>
            <xdr:cNvSpPr txBox="1"/>
          </xdr:nvSpPr>
          <xdr:spPr>
            <a:xfrm>
              <a:off x="3249083" y="28913667"/>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77" name="CuadroTexto 76">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9083" y="28913667"/>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7</xdr:col>
      <xdr:colOff>512634</xdr:colOff>
      <xdr:row>66</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7656384" y="26696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7</xdr:col>
      <xdr:colOff>374934</xdr:colOff>
      <xdr:row>67</xdr:row>
      <xdr:rowOff>189809</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7518684" y="274503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4</xdr:col>
      <xdr:colOff>379344</xdr:colOff>
      <xdr:row>64</xdr:row>
      <xdr:rowOff>192983</xdr:rowOff>
    </xdr:from>
    <xdr:ext cx="65" cy="172227"/>
    <xdr:sp macro="" textlink="">
      <xdr:nvSpPr>
        <xdr:cNvPr id="37" name="CuadroTexto 36">
          <a:extLst>
            <a:ext uri="{FF2B5EF4-FFF2-40B4-BE49-F238E27FC236}">
              <a16:creationId xmlns="" xmlns:a16="http://schemas.microsoft.com/office/drawing/2014/main" id="{00000000-0008-0000-0100-000003000000}"/>
            </a:ext>
          </a:extLst>
        </xdr:cNvPr>
        <xdr:cNvSpPr txBox="1"/>
      </xdr:nvSpPr>
      <xdr:spPr>
        <a:xfrm>
          <a:off x="4198869" y="25158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8" name="CuadroTexto 37">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7</xdr:col>
      <xdr:colOff>13041</xdr:colOff>
      <xdr:row>62</xdr:row>
      <xdr:rowOff>720215</xdr:rowOff>
    </xdr:from>
    <xdr:ext cx="1399595" cy="670641"/>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0100-000010000000}"/>
                </a:ext>
              </a:extLst>
            </xdr:cNvPr>
            <xdr:cNvSpPr txBox="1"/>
          </xdr:nvSpPr>
          <xdr:spPr>
            <a:xfrm>
              <a:off x="7156791" y="24218390"/>
              <a:ext cx="1399595" cy="670641"/>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40" name="CuadroTexto 39">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3" name="CuadroTexto 4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4" name="CuadroTexto 43">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5" name="CuadroTexto 44">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9</xdr:col>
      <xdr:colOff>603252</xdr:colOff>
      <xdr:row>72</xdr:row>
      <xdr:rowOff>84667</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8" name="CuadroTexto 47">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9" name="CuadroTexto 4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B193"/>
  <sheetViews>
    <sheetView showGridLines="0" view="pageBreakPreview" topLeftCell="L28" zoomScale="80" zoomScaleNormal="25" zoomScaleSheetLayoutView="80" zoomScalePageLayoutView="10" workbookViewId="0">
      <selection activeCell="K70" sqref="K70:K72"/>
    </sheetView>
  </sheetViews>
  <sheetFormatPr baseColWidth="10" defaultColWidth="15.7109375" defaultRowHeight="15" x14ac:dyDescent="0.25"/>
  <cols>
    <col min="1"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1094" t="s">
        <v>236</v>
      </c>
      <c r="C2" s="1095"/>
      <c r="D2" s="1095"/>
      <c r="E2" s="1095"/>
      <c r="F2" s="1095"/>
      <c r="G2" s="1095"/>
      <c r="H2" s="1095"/>
      <c r="I2" s="1095"/>
      <c r="J2" s="1096"/>
      <c r="K2" s="6"/>
      <c r="L2" s="6"/>
      <c r="M2" s="6"/>
      <c r="AP2" s="6"/>
      <c r="AQ2" s="31"/>
      <c r="AR2" s="6"/>
      <c r="AS2" s="6"/>
      <c r="AT2" s="6"/>
      <c r="AU2" s="6"/>
      <c r="AV2" s="6"/>
      <c r="AW2" s="6"/>
      <c r="AX2" s="6"/>
      <c r="AY2" s="6"/>
      <c r="AZ2" s="6"/>
    </row>
    <row r="3" spans="2:80" ht="30" customHeight="1" thickBot="1" x14ac:dyDescent="0.3">
      <c r="B3" s="1097"/>
      <c r="C3" s="1098"/>
      <c r="D3" s="1098"/>
      <c r="E3" s="1098"/>
      <c r="F3" s="1098"/>
      <c r="G3" s="1098"/>
      <c r="H3" s="1098"/>
      <c r="I3" s="1098"/>
      <c r="J3" s="1099"/>
      <c r="K3" s="6"/>
      <c r="L3" s="6"/>
      <c r="M3" s="6"/>
      <c r="AQ3" s="6"/>
      <c r="AR3" s="6"/>
      <c r="AS3" s="6"/>
      <c r="AT3" s="6"/>
      <c r="AU3" s="6"/>
      <c r="AV3" s="6"/>
      <c r="AW3" s="6"/>
      <c r="AX3" s="6"/>
      <c r="AY3" s="6"/>
      <c r="AZ3" s="6"/>
    </row>
    <row r="4" spans="2:80" ht="30" customHeight="1" x14ac:dyDescent="0.25">
      <c r="B4" s="1100" t="s">
        <v>4</v>
      </c>
      <c r="C4" s="1102" t="s">
        <v>23</v>
      </c>
      <c r="D4" s="1102" t="s">
        <v>66</v>
      </c>
      <c r="E4" s="1102" t="s">
        <v>24</v>
      </c>
      <c r="F4" s="1102" t="s">
        <v>25</v>
      </c>
      <c r="G4" s="1102" t="s">
        <v>67</v>
      </c>
      <c r="H4" s="1102" t="s">
        <v>12</v>
      </c>
      <c r="I4" s="1102" t="s">
        <v>183</v>
      </c>
      <c r="J4" s="1104" t="s">
        <v>20</v>
      </c>
      <c r="K4" s="6"/>
      <c r="L4" s="6"/>
      <c r="M4" s="6"/>
      <c r="AQ4" s="6"/>
      <c r="AR4" s="6"/>
      <c r="AS4" s="6"/>
      <c r="AT4" s="6"/>
      <c r="AU4" s="6"/>
      <c r="AV4" s="6"/>
      <c r="AW4" s="6"/>
      <c r="AX4" s="6"/>
      <c r="AY4" s="6"/>
      <c r="AZ4" s="6"/>
    </row>
    <row r="5" spans="2:80" ht="30" customHeight="1" thickBot="1" x14ac:dyDescent="0.3">
      <c r="B5" s="1101"/>
      <c r="C5" s="1103"/>
      <c r="D5" s="1103"/>
      <c r="E5" s="1103"/>
      <c r="F5" s="1103"/>
      <c r="G5" s="1103"/>
      <c r="H5" s="1103"/>
      <c r="I5" s="1103"/>
      <c r="J5" s="1105"/>
      <c r="K5" s="6"/>
      <c r="L5" s="6"/>
      <c r="M5" s="6"/>
      <c r="AS5" s="6"/>
      <c r="AT5" s="6"/>
      <c r="AU5" s="6"/>
      <c r="AV5" s="6"/>
      <c r="AW5" s="6"/>
      <c r="AX5" s="6"/>
      <c r="AY5" s="6"/>
      <c r="AZ5" s="6"/>
    </row>
    <row r="6" spans="2:80" ht="30" customHeight="1" x14ac:dyDescent="0.25">
      <c r="B6" s="297"/>
      <c r="C6" s="298"/>
      <c r="D6" s="298"/>
      <c r="E6" s="298"/>
      <c r="F6" s="298"/>
      <c r="G6" s="298"/>
      <c r="H6" s="298"/>
      <c r="I6" s="298"/>
      <c r="J6" s="299"/>
      <c r="M6" s="6"/>
      <c r="N6" s="1084" t="s">
        <v>258</v>
      </c>
      <c r="O6" s="1085"/>
      <c r="P6" s="1085"/>
      <c r="Q6" s="1085"/>
      <c r="R6" s="1085"/>
      <c r="S6" s="1085"/>
      <c r="T6" s="1085"/>
      <c r="U6" s="1085"/>
      <c r="V6" s="1085"/>
      <c r="W6" s="1085"/>
      <c r="X6" s="1085"/>
      <c r="Y6" s="1085"/>
      <c r="Z6" s="1085"/>
      <c r="AA6" s="1086"/>
      <c r="AS6" s="6"/>
      <c r="AT6" s="6"/>
      <c r="AU6" s="6"/>
      <c r="AV6" s="6"/>
      <c r="AW6" s="6"/>
      <c r="AX6" s="10"/>
      <c r="AY6" s="6"/>
      <c r="AZ6" s="6"/>
    </row>
    <row r="7" spans="2:80" ht="30" customHeight="1" thickBot="1" x14ac:dyDescent="0.3">
      <c r="B7" s="54" t="s">
        <v>242</v>
      </c>
      <c r="C7" s="18"/>
      <c r="D7" s="19"/>
      <c r="E7" s="18"/>
      <c r="F7" s="20"/>
      <c r="G7" s="205"/>
      <c r="H7" s="19"/>
      <c r="I7" s="18"/>
      <c r="J7" s="21"/>
      <c r="M7" s="6"/>
      <c r="N7" s="1087"/>
      <c r="O7" s="1088"/>
      <c r="P7" s="1088"/>
      <c r="Q7" s="1088"/>
      <c r="R7" s="1088"/>
      <c r="S7" s="1088"/>
      <c r="T7" s="1088"/>
      <c r="U7" s="1088"/>
      <c r="V7" s="1088"/>
      <c r="W7" s="1088"/>
      <c r="X7" s="1088"/>
      <c r="Y7" s="1088"/>
      <c r="Z7" s="1088"/>
      <c r="AA7" s="1089"/>
      <c r="AS7" s="6"/>
      <c r="AT7" s="6"/>
      <c r="AU7" s="6"/>
      <c r="AV7" s="6"/>
      <c r="AW7" s="6"/>
      <c r="AX7" s="10"/>
      <c r="AY7" s="6"/>
      <c r="AZ7" s="6"/>
    </row>
    <row r="8" spans="2:80" s="32" customFormat="1" ht="30" customHeight="1" x14ac:dyDescent="0.25">
      <c r="B8" s="54" t="s">
        <v>243</v>
      </c>
      <c r="C8" s="18" t="s">
        <v>259</v>
      </c>
      <c r="D8" s="19">
        <v>43200</v>
      </c>
      <c r="E8" s="18"/>
      <c r="F8" s="20"/>
      <c r="G8" s="300" t="s">
        <v>277</v>
      </c>
      <c r="H8" s="19"/>
      <c r="I8" s="18" t="s">
        <v>267</v>
      </c>
      <c r="J8" s="8"/>
      <c r="M8" s="31"/>
      <c r="N8" s="1080" t="s">
        <v>181</v>
      </c>
      <c r="O8" s="1090" t="s">
        <v>28</v>
      </c>
      <c r="P8" s="1090" t="s">
        <v>16</v>
      </c>
      <c r="Q8" s="1090" t="s">
        <v>29</v>
      </c>
      <c r="R8" s="1090" t="s">
        <v>30</v>
      </c>
      <c r="S8" s="1090" t="s">
        <v>20</v>
      </c>
      <c r="T8" s="1092" t="s">
        <v>12</v>
      </c>
      <c r="U8" s="1092" t="s">
        <v>115</v>
      </c>
      <c r="V8" s="1090" t="s">
        <v>116</v>
      </c>
      <c r="W8" s="1092" t="s">
        <v>117</v>
      </c>
      <c r="X8" s="1092" t="s">
        <v>230</v>
      </c>
      <c r="Y8" s="1092" t="s">
        <v>231</v>
      </c>
      <c r="Z8" s="1092" t="s">
        <v>232</v>
      </c>
      <c r="AA8" s="1053" t="s">
        <v>161</v>
      </c>
      <c r="AB8" s="7"/>
      <c r="AS8" s="31"/>
      <c r="AT8" s="31"/>
      <c r="AU8" s="31"/>
      <c r="AV8" s="31"/>
      <c r="AW8" s="31"/>
      <c r="AX8" s="26"/>
      <c r="AY8" s="31"/>
      <c r="AZ8" s="31"/>
      <c r="CA8" s="7"/>
      <c r="CB8" s="7"/>
    </row>
    <row r="9" spans="2:80" s="32" customFormat="1" ht="30" customHeight="1" thickBot="1" x14ac:dyDescent="0.3">
      <c r="B9" s="54" t="s">
        <v>244</v>
      </c>
      <c r="C9" s="18" t="s">
        <v>259</v>
      </c>
      <c r="D9" s="19">
        <v>43200</v>
      </c>
      <c r="E9" s="18"/>
      <c r="F9" s="20"/>
      <c r="G9" s="300" t="s">
        <v>277</v>
      </c>
      <c r="H9" s="19"/>
      <c r="I9" s="18" t="s">
        <v>267</v>
      </c>
      <c r="J9" s="8"/>
      <c r="M9" s="31"/>
      <c r="N9" s="1081"/>
      <c r="O9" s="1091"/>
      <c r="P9" s="1091"/>
      <c r="Q9" s="1091"/>
      <c r="R9" s="1091"/>
      <c r="S9" s="1091"/>
      <c r="T9" s="1093"/>
      <c r="U9" s="1093"/>
      <c r="V9" s="1091"/>
      <c r="W9" s="1093"/>
      <c r="X9" s="1093"/>
      <c r="Y9" s="1093"/>
      <c r="Z9" s="1093"/>
      <c r="AA9" s="1054"/>
      <c r="AB9" s="7"/>
      <c r="AS9" s="31"/>
      <c r="AT9" s="31"/>
      <c r="AU9" s="31"/>
      <c r="AV9" s="31"/>
      <c r="AW9" s="31"/>
      <c r="AX9" s="26"/>
      <c r="AY9" s="31"/>
      <c r="AZ9" s="31"/>
      <c r="CA9" s="7"/>
      <c r="CB9" s="7"/>
    </row>
    <row r="10" spans="2:80" s="32" customFormat="1" ht="30" customHeight="1" thickBot="1" x14ac:dyDescent="0.3">
      <c r="B10" s="54" t="s">
        <v>245</v>
      </c>
      <c r="C10" s="18" t="s">
        <v>259</v>
      </c>
      <c r="D10" s="19">
        <v>43200</v>
      </c>
      <c r="E10" s="18"/>
      <c r="F10" s="20"/>
      <c r="G10" s="300" t="s">
        <v>277</v>
      </c>
      <c r="H10" s="19"/>
      <c r="I10" s="18" t="s">
        <v>267</v>
      </c>
      <c r="J10" s="8"/>
      <c r="M10" s="31"/>
      <c r="N10" s="57"/>
      <c r="O10" s="6"/>
      <c r="P10" s="6"/>
      <c r="Q10" s="6"/>
      <c r="R10" s="6"/>
      <c r="S10" s="6"/>
      <c r="T10" s="6"/>
      <c r="U10" s="6"/>
      <c r="V10" s="6"/>
      <c r="W10" s="6"/>
      <c r="X10" s="6"/>
      <c r="Y10" s="6"/>
      <c r="Z10" s="6"/>
      <c r="AA10" s="58"/>
      <c r="AB10" s="7"/>
      <c r="AS10" s="31"/>
      <c r="AT10" s="31"/>
      <c r="AU10" s="31"/>
      <c r="AV10" s="31"/>
      <c r="AW10" s="31"/>
      <c r="AX10" s="26"/>
      <c r="AY10" s="31"/>
      <c r="AZ10" s="31"/>
      <c r="CA10" s="7"/>
      <c r="CB10" s="7"/>
    </row>
    <row r="11" spans="2:80" s="32" customFormat="1" ht="30" customHeight="1" x14ac:dyDescent="0.25">
      <c r="B11" s="54" t="s">
        <v>246</v>
      </c>
      <c r="C11" s="18" t="s">
        <v>259</v>
      </c>
      <c r="D11" s="19">
        <v>43200</v>
      </c>
      <c r="E11" s="18"/>
      <c r="F11" s="20"/>
      <c r="G11" s="300" t="s">
        <v>277</v>
      </c>
      <c r="H11" s="19"/>
      <c r="I11" s="18" t="s">
        <v>267</v>
      </c>
      <c r="J11" s="8"/>
      <c r="M11" s="31"/>
      <c r="N11" s="271" t="s">
        <v>140</v>
      </c>
      <c r="O11" s="272" t="s">
        <v>122</v>
      </c>
      <c r="P11" s="272" t="s">
        <v>88</v>
      </c>
      <c r="Q11" s="272">
        <v>27129360</v>
      </c>
      <c r="R11" s="272" t="s">
        <v>92</v>
      </c>
      <c r="S11" s="272">
        <v>1230</v>
      </c>
      <c r="T11" s="273">
        <v>42683</v>
      </c>
      <c r="U11" s="272">
        <v>1</v>
      </c>
      <c r="V11" s="272">
        <v>6.0000000000000001E-3</v>
      </c>
      <c r="W11" s="275">
        <v>0.01</v>
      </c>
      <c r="X11" s="272">
        <v>8000</v>
      </c>
      <c r="Y11" s="272">
        <v>30</v>
      </c>
      <c r="Z11" s="272">
        <f>(0.34848*((752.597+755.909)/2)-0.009024*((44.5+51.2)/2)*EXP(0.0612*((19.7+20.8)/2)))/(273.15+((19.7+20.8)/2))</f>
        <v>0.89076687525312348</v>
      </c>
      <c r="AA11" s="274" t="s">
        <v>172</v>
      </c>
      <c r="AB11" s="7"/>
      <c r="AS11" s="31"/>
      <c r="AT11" s="31"/>
      <c r="AU11" s="31"/>
      <c r="AV11" s="31"/>
      <c r="AW11" s="31"/>
      <c r="AX11" s="26"/>
      <c r="AY11" s="31"/>
      <c r="AZ11" s="31"/>
      <c r="CA11" s="7"/>
      <c r="CB11" s="7"/>
    </row>
    <row r="12" spans="2:80" s="32" customFormat="1" ht="30" customHeight="1" x14ac:dyDescent="0.25">
      <c r="B12" s="45" t="s">
        <v>247</v>
      </c>
      <c r="C12" s="18" t="s">
        <v>259</v>
      </c>
      <c r="D12" s="19">
        <v>43200</v>
      </c>
      <c r="E12" s="18"/>
      <c r="F12" s="20"/>
      <c r="G12" s="300" t="s">
        <v>277</v>
      </c>
      <c r="H12" s="19"/>
      <c r="I12" s="18" t="s">
        <v>267</v>
      </c>
      <c r="J12" s="8"/>
      <c r="M12" s="31"/>
      <c r="N12" s="153" t="s">
        <v>141</v>
      </c>
      <c r="O12" s="1" t="s">
        <v>122</v>
      </c>
      <c r="P12" s="1" t="s">
        <v>88</v>
      </c>
      <c r="Q12" s="1">
        <v>27129360</v>
      </c>
      <c r="R12" s="1" t="s">
        <v>93</v>
      </c>
      <c r="S12" s="1">
        <v>1230</v>
      </c>
      <c r="T12" s="154">
        <v>42683</v>
      </c>
      <c r="U12" s="1">
        <v>2</v>
      </c>
      <c r="V12" s="1">
        <v>6.0000000000000001E-3</v>
      </c>
      <c r="W12" s="1">
        <v>1.2E-2</v>
      </c>
      <c r="X12" s="1">
        <v>8000</v>
      </c>
      <c r="Y12" s="1">
        <v>30</v>
      </c>
      <c r="Z12" s="1">
        <f t="shared" ref="Z12:Z27" si="0">(0.34848*((752.597+755.909)/2)-0.009024*((44.5+51.2)/2)*EXP(0.0612*((19.7+20.8)/2)))/(273.15+((19.7+20.8)/2))</f>
        <v>0.89076687525312348</v>
      </c>
      <c r="AA12" s="12" t="s">
        <v>172</v>
      </c>
      <c r="AB12" s="7"/>
      <c r="AS12" s="31"/>
      <c r="AT12" s="31"/>
      <c r="AU12" s="31"/>
      <c r="AV12" s="31"/>
      <c r="AW12" s="31"/>
      <c r="AX12" s="26"/>
      <c r="AY12" s="31"/>
      <c r="AZ12" s="31"/>
      <c r="CA12" s="7"/>
      <c r="CB12" s="7"/>
    </row>
    <row r="13" spans="2:80" ht="30" customHeight="1" x14ac:dyDescent="0.25">
      <c r="B13" s="46" t="s">
        <v>248</v>
      </c>
      <c r="C13" s="18" t="s">
        <v>259</v>
      </c>
      <c r="D13" s="19">
        <v>43200</v>
      </c>
      <c r="E13" s="18"/>
      <c r="F13" s="20"/>
      <c r="G13" s="300" t="s">
        <v>277</v>
      </c>
      <c r="H13" s="19"/>
      <c r="I13" s="18" t="s">
        <v>267</v>
      </c>
      <c r="J13" s="44"/>
      <c r="M13" s="6"/>
      <c r="N13" s="153" t="s">
        <v>142</v>
      </c>
      <c r="O13" s="1" t="s">
        <v>122</v>
      </c>
      <c r="P13" s="1" t="s">
        <v>88</v>
      </c>
      <c r="Q13" s="1">
        <v>27129360</v>
      </c>
      <c r="R13" s="1" t="s">
        <v>94</v>
      </c>
      <c r="S13" s="1">
        <v>1230</v>
      </c>
      <c r="T13" s="154">
        <v>42683</v>
      </c>
      <c r="U13" s="1">
        <v>2</v>
      </c>
      <c r="V13" s="1">
        <v>1.2999999999999999E-2</v>
      </c>
      <c r="W13" s="1">
        <v>1.2E-2</v>
      </c>
      <c r="X13" s="1">
        <v>8000</v>
      </c>
      <c r="Y13" s="1">
        <v>30</v>
      </c>
      <c r="Z13" s="1">
        <f t="shared" si="0"/>
        <v>0.89076687525312348</v>
      </c>
      <c r="AA13" s="12" t="s">
        <v>172</v>
      </c>
      <c r="AS13" s="26"/>
      <c r="AT13" s="26"/>
      <c r="AU13" s="26"/>
      <c r="AV13" s="26"/>
      <c r="AW13" s="26"/>
      <c r="AX13" s="10"/>
      <c r="AY13" s="6"/>
      <c r="AZ13" s="6"/>
    </row>
    <row r="14" spans="2:80" ht="30" customHeight="1" x14ac:dyDescent="0.25">
      <c r="B14" s="45" t="s">
        <v>249</v>
      </c>
      <c r="C14" s="18" t="s">
        <v>259</v>
      </c>
      <c r="D14" s="19">
        <v>43200</v>
      </c>
      <c r="E14" s="18"/>
      <c r="F14" s="20"/>
      <c r="G14" s="300" t="s">
        <v>277</v>
      </c>
      <c r="H14" s="19"/>
      <c r="I14" s="18" t="s">
        <v>267</v>
      </c>
      <c r="J14" s="44"/>
      <c r="M14" s="6"/>
      <c r="N14" s="153" t="s">
        <v>143</v>
      </c>
      <c r="O14" s="1" t="s">
        <v>122</v>
      </c>
      <c r="P14" s="1" t="s">
        <v>88</v>
      </c>
      <c r="Q14" s="1">
        <v>27129360</v>
      </c>
      <c r="R14" s="1" t="s">
        <v>95</v>
      </c>
      <c r="S14" s="1">
        <v>1230</v>
      </c>
      <c r="T14" s="154">
        <v>42683</v>
      </c>
      <c r="U14" s="1">
        <v>5</v>
      </c>
      <c r="V14" s="155">
        <v>-2E-3</v>
      </c>
      <c r="W14" s="1">
        <v>1.6E-2</v>
      </c>
      <c r="X14" s="1">
        <v>8000</v>
      </c>
      <c r="Y14" s="1">
        <v>30</v>
      </c>
      <c r="Z14" s="1">
        <f t="shared" si="0"/>
        <v>0.89076687525312348</v>
      </c>
      <c r="AA14" s="12" t="s">
        <v>172</v>
      </c>
      <c r="AS14" s="10"/>
      <c r="AT14" s="10"/>
      <c r="AU14" s="10"/>
      <c r="AV14" s="10"/>
      <c r="AW14" s="10"/>
      <c r="AX14" s="10"/>
      <c r="AY14" s="6"/>
      <c r="AZ14" s="6"/>
    </row>
    <row r="15" spans="2:80" ht="30" customHeight="1" x14ac:dyDescent="0.25">
      <c r="B15" s="45" t="s">
        <v>250</v>
      </c>
      <c r="C15" s="18" t="s">
        <v>259</v>
      </c>
      <c r="D15" s="19">
        <v>43200</v>
      </c>
      <c r="E15" s="18"/>
      <c r="F15" s="20"/>
      <c r="G15" s="300" t="s">
        <v>277</v>
      </c>
      <c r="H15" s="19">
        <v>43207</v>
      </c>
      <c r="I15" s="18" t="s">
        <v>267</v>
      </c>
      <c r="J15" s="44"/>
      <c r="M15" s="6"/>
      <c r="N15" s="153" t="s">
        <v>144</v>
      </c>
      <c r="O15" s="1" t="s">
        <v>122</v>
      </c>
      <c r="P15" s="1" t="s">
        <v>88</v>
      </c>
      <c r="Q15" s="1">
        <v>27129360</v>
      </c>
      <c r="R15" s="1" t="s">
        <v>96</v>
      </c>
      <c r="S15" s="1">
        <v>1230</v>
      </c>
      <c r="T15" s="154">
        <v>42683</v>
      </c>
      <c r="U15" s="1">
        <v>10</v>
      </c>
      <c r="V15" s="1">
        <v>4.0000000000000001E-3</v>
      </c>
      <c r="W15" s="1">
        <v>0.02</v>
      </c>
      <c r="X15" s="1">
        <v>8000</v>
      </c>
      <c r="Y15" s="1">
        <v>30</v>
      </c>
      <c r="Z15" s="1">
        <f t="shared" si="0"/>
        <v>0.89076687525312348</v>
      </c>
      <c r="AA15" s="12" t="s">
        <v>172</v>
      </c>
      <c r="AS15" s="10"/>
      <c r="AT15" s="10"/>
      <c r="AU15" s="10"/>
      <c r="AV15" s="10"/>
      <c r="AW15" s="10"/>
      <c r="AX15" s="10"/>
      <c r="AY15" s="6"/>
      <c r="AZ15" s="6"/>
    </row>
    <row r="16" spans="2:80" ht="30" customHeight="1" x14ac:dyDescent="0.25">
      <c r="B16" s="45" t="s">
        <v>251</v>
      </c>
      <c r="C16" s="18" t="s">
        <v>259</v>
      </c>
      <c r="D16" s="19">
        <v>43200</v>
      </c>
      <c r="E16" s="18"/>
      <c r="F16" s="20"/>
      <c r="G16" s="300" t="s">
        <v>277</v>
      </c>
      <c r="H16" s="19">
        <v>43208</v>
      </c>
      <c r="I16" s="18" t="s">
        <v>267</v>
      </c>
      <c r="J16" s="44"/>
      <c r="M16" s="6"/>
      <c r="N16" s="153" t="s">
        <v>145</v>
      </c>
      <c r="O16" s="1" t="s">
        <v>122</v>
      </c>
      <c r="P16" s="1" t="s">
        <v>88</v>
      </c>
      <c r="Q16" s="1">
        <v>27129360</v>
      </c>
      <c r="R16" s="1" t="s">
        <v>97</v>
      </c>
      <c r="S16" s="1">
        <v>1230</v>
      </c>
      <c r="T16" s="154">
        <v>42683</v>
      </c>
      <c r="U16" s="1">
        <v>20</v>
      </c>
      <c r="V16" s="1">
        <v>2.7E-2</v>
      </c>
      <c r="W16" s="1">
        <v>2.5000000000000001E-2</v>
      </c>
      <c r="X16" s="1">
        <v>8000</v>
      </c>
      <c r="Y16" s="1">
        <v>30</v>
      </c>
      <c r="Z16" s="1">
        <f t="shared" si="0"/>
        <v>0.89076687525312348</v>
      </c>
      <c r="AA16" s="12" t="s">
        <v>172</v>
      </c>
      <c r="AS16" s="10"/>
      <c r="AT16" s="10"/>
      <c r="AU16" s="10"/>
      <c r="AV16" s="10"/>
      <c r="AW16" s="10"/>
      <c r="AX16" s="10"/>
      <c r="AY16" s="6"/>
      <c r="AZ16" s="6"/>
    </row>
    <row r="17" spans="1:52" ht="30" customHeight="1" x14ac:dyDescent="0.25">
      <c r="B17" s="46" t="s">
        <v>252</v>
      </c>
      <c r="C17" s="18" t="s">
        <v>259</v>
      </c>
      <c r="D17" s="19">
        <v>43200</v>
      </c>
      <c r="E17" s="18"/>
      <c r="F17" s="20"/>
      <c r="G17" s="300" t="s">
        <v>277</v>
      </c>
      <c r="H17" s="19">
        <v>43210</v>
      </c>
      <c r="I17" s="18" t="s">
        <v>267</v>
      </c>
      <c r="J17" s="44"/>
      <c r="M17" s="6"/>
      <c r="N17" s="153" t="s">
        <v>146</v>
      </c>
      <c r="O17" s="1" t="s">
        <v>122</v>
      </c>
      <c r="P17" s="1" t="s">
        <v>88</v>
      </c>
      <c r="Q17" s="1">
        <v>27129360</v>
      </c>
      <c r="R17" s="1" t="s">
        <v>98</v>
      </c>
      <c r="S17" s="1">
        <v>1230</v>
      </c>
      <c r="T17" s="154">
        <v>42683</v>
      </c>
      <c r="U17" s="1">
        <v>20</v>
      </c>
      <c r="V17" s="1">
        <v>7.0000000000000001E-3</v>
      </c>
      <c r="W17" s="1">
        <v>2.5000000000000001E-2</v>
      </c>
      <c r="X17" s="1">
        <v>8000</v>
      </c>
      <c r="Y17" s="1">
        <v>30</v>
      </c>
      <c r="Z17" s="1">
        <f t="shared" si="0"/>
        <v>0.89076687525312348</v>
      </c>
      <c r="AA17" s="12" t="s">
        <v>172</v>
      </c>
      <c r="AS17" s="10"/>
      <c r="AT17" s="10"/>
      <c r="AU17" s="10"/>
      <c r="AV17" s="10"/>
      <c r="AW17" s="10"/>
      <c r="AX17" s="10"/>
      <c r="AY17" s="6"/>
      <c r="AZ17" s="6"/>
    </row>
    <row r="18" spans="1:52" ht="30" customHeight="1" x14ac:dyDescent="0.25">
      <c r="B18" s="45" t="s">
        <v>253</v>
      </c>
      <c r="C18" s="18" t="s">
        <v>259</v>
      </c>
      <c r="D18" s="19">
        <v>43200</v>
      </c>
      <c r="E18" s="18"/>
      <c r="F18" s="20"/>
      <c r="G18" s="300" t="s">
        <v>277</v>
      </c>
      <c r="H18" s="19">
        <v>43208</v>
      </c>
      <c r="I18" s="18" t="s">
        <v>267</v>
      </c>
      <c r="J18" s="44"/>
      <c r="M18" s="6"/>
      <c r="N18" s="153" t="s">
        <v>147</v>
      </c>
      <c r="O18" s="1" t="s">
        <v>122</v>
      </c>
      <c r="P18" s="1" t="s">
        <v>88</v>
      </c>
      <c r="Q18" s="1">
        <v>27129360</v>
      </c>
      <c r="R18" s="1" t="s">
        <v>99</v>
      </c>
      <c r="S18" s="1">
        <v>1230</v>
      </c>
      <c r="T18" s="154">
        <v>42683</v>
      </c>
      <c r="U18" s="1">
        <v>50</v>
      </c>
      <c r="V18" s="1">
        <v>0.03</v>
      </c>
      <c r="W18" s="1">
        <v>0.03</v>
      </c>
      <c r="X18" s="1">
        <v>8000</v>
      </c>
      <c r="Y18" s="1">
        <v>30</v>
      </c>
      <c r="Z18" s="1">
        <f t="shared" si="0"/>
        <v>0.89076687525312348</v>
      </c>
      <c r="AA18" s="12" t="s">
        <v>172</v>
      </c>
      <c r="AS18" s="10"/>
      <c r="AT18" s="10"/>
      <c r="AU18" s="10"/>
      <c r="AV18" s="10"/>
      <c r="AW18" s="10"/>
      <c r="AX18" s="10"/>
      <c r="AY18" s="6"/>
      <c r="AZ18" s="6"/>
    </row>
    <row r="19" spans="1:52" ht="30" customHeight="1" x14ac:dyDescent="0.25">
      <c r="B19" s="47" t="s">
        <v>177</v>
      </c>
      <c r="C19" s="18" t="s">
        <v>259</v>
      </c>
      <c r="D19" s="19">
        <v>43200</v>
      </c>
      <c r="E19" s="18"/>
      <c r="F19" s="20"/>
      <c r="G19" s="300" t="s">
        <v>277</v>
      </c>
      <c r="H19" s="19">
        <v>43209</v>
      </c>
      <c r="I19" s="18" t="s">
        <v>267</v>
      </c>
      <c r="J19" s="44"/>
      <c r="M19" s="6"/>
      <c r="N19" s="153" t="s">
        <v>148</v>
      </c>
      <c r="O19" s="1" t="s">
        <v>122</v>
      </c>
      <c r="P19" s="1" t="s">
        <v>88</v>
      </c>
      <c r="Q19" s="1">
        <v>27129360</v>
      </c>
      <c r="R19" s="1" t="s">
        <v>100</v>
      </c>
      <c r="S19" s="1">
        <v>1230</v>
      </c>
      <c r="T19" s="154">
        <v>42683</v>
      </c>
      <c r="U19" s="1">
        <v>100</v>
      </c>
      <c r="V19" s="1">
        <v>0.06</v>
      </c>
      <c r="W19" s="1">
        <v>0.05</v>
      </c>
      <c r="X19" s="1">
        <v>8000</v>
      </c>
      <c r="Y19" s="1">
        <v>30</v>
      </c>
      <c r="Z19" s="1">
        <f t="shared" si="0"/>
        <v>0.89076687525312348</v>
      </c>
      <c r="AA19" s="12" t="s">
        <v>172</v>
      </c>
      <c r="AS19" s="6"/>
      <c r="AT19" s="6"/>
      <c r="AU19" s="6"/>
      <c r="AV19" s="6"/>
      <c r="AW19" s="6"/>
      <c r="AX19" s="6"/>
      <c r="AY19" s="6"/>
      <c r="AZ19" s="6"/>
    </row>
    <row r="20" spans="1:52" ht="30" customHeight="1" x14ac:dyDescent="0.25">
      <c r="B20" s="48" t="s">
        <v>178</v>
      </c>
      <c r="C20" s="18" t="s">
        <v>259</v>
      </c>
      <c r="D20" s="19">
        <v>43200</v>
      </c>
      <c r="E20" s="18"/>
      <c r="F20" s="20"/>
      <c r="G20" s="300" t="s">
        <v>277</v>
      </c>
      <c r="H20" s="19">
        <v>43208</v>
      </c>
      <c r="I20" s="18" t="s">
        <v>267</v>
      </c>
      <c r="J20" s="44"/>
      <c r="M20" s="6"/>
      <c r="N20" s="153" t="s">
        <v>149</v>
      </c>
      <c r="O20" s="1" t="s">
        <v>122</v>
      </c>
      <c r="P20" s="1" t="s">
        <v>88</v>
      </c>
      <c r="Q20" s="1">
        <v>27129360</v>
      </c>
      <c r="R20" s="1" t="s">
        <v>101</v>
      </c>
      <c r="S20" s="1">
        <v>1230</v>
      </c>
      <c r="T20" s="154">
        <v>42683</v>
      </c>
      <c r="U20" s="1">
        <v>200</v>
      </c>
      <c r="V20" s="1">
        <v>-0.06</v>
      </c>
      <c r="W20" s="1">
        <v>0.1</v>
      </c>
      <c r="X20" s="1">
        <v>8000</v>
      </c>
      <c r="Y20" s="1">
        <v>30</v>
      </c>
      <c r="Z20" s="1">
        <f t="shared" si="0"/>
        <v>0.89076687525312348</v>
      </c>
      <c r="AA20" s="12" t="s">
        <v>172</v>
      </c>
      <c r="AS20" s="6"/>
      <c r="AT20" s="6"/>
      <c r="AU20" s="6"/>
      <c r="AV20" s="6"/>
      <c r="AW20" s="6"/>
      <c r="AX20" s="6"/>
      <c r="AY20" s="6"/>
      <c r="AZ20" s="6"/>
    </row>
    <row r="21" spans="1:52" ht="30" customHeight="1" x14ac:dyDescent="0.25">
      <c r="B21" s="49" t="s">
        <v>254</v>
      </c>
      <c r="C21" s="18" t="s">
        <v>259</v>
      </c>
      <c r="D21" s="19">
        <v>43200</v>
      </c>
      <c r="E21" s="18"/>
      <c r="F21" s="20"/>
      <c r="G21" s="300" t="s">
        <v>277</v>
      </c>
      <c r="H21" s="19">
        <v>43209</v>
      </c>
      <c r="I21" s="18" t="s">
        <v>267</v>
      </c>
      <c r="J21" s="44"/>
      <c r="M21" s="26"/>
      <c r="N21" s="153" t="s">
        <v>150</v>
      </c>
      <c r="O21" s="1" t="s">
        <v>122</v>
      </c>
      <c r="P21" s="1" t="s">
        <v>88</v>
      </c>
      <c r="Q21" s="1">
        <v>27129360</v>
      </c>
      <c r="R21" s="1" t="s">
        <v>102</v>
      </c>
      <c r="S21" s="1">
        <v>1230</v>
      </c>
      <c r="T21" s="154">
        <v>42683</v>
      </c>
      <c r="U21" s="1">
        <v>200</v>
      </c>
      <c r="V21" s="1">
        <v>0.16</v>
      </c>
      <c r="W21" s="1">
        <v>0.1</v>
      </c>
      <c r="X21" s="1">
        <v>8000</v>
      </c>
      <c r="Y21" s="1">
        <v>30</v>
      </c>
      <c r="Z21" s="1">
        <f t="shared" si="0"/>
        <v>0.89076687525312348</v>
      </c>
      <c r="AA21" s="12" t="s">
        <v>172</v>
      </c>
      <c r="AS21" s="6"/>
      <c r="AT21" s="6"/>
      <c r="AU21" s="6"/>
      <c r="AV21" s="6"/>
      <c r="AW21" s="6"/>
      <c r="AX21" s="6"/>
      <c r="AY21" s="6"/>
      <c r="AZ21" s="6"/>
    </row>
    <row r="22" spans="1:52" ht="30" customHeight="1" x14ac:dyDescent="0.25">
      <c r="B22" s="50" t="s">
        <v>179</v>
      </c>
      <c r="C22" s="18" t="s">
        <v>259</v>
      </c>
      <c r="D22" s="19">
        <v>43200</v>
      </c>
      <c r="E22" s="18"/>
      <c r="F22" s="20"/>
      <c r="G22" s="300" t="s">
        <v>277</v>
      </c>
      <c r="H22" s="22">
        <v>43213</v>
      </c>
      <c r="I22" s="18" t="s">
        <v>267</v>
      </c>
      <c r="J22" s="44"/>
      <c r="M22" s="26"/>
      <c r="N22" s="153" t="s">
        <v>151</v>
      </c>
      <c r="O22" s="1" t="s">
        <v>122</v>
      </c>
      <c r="P22" s="1" t="s">
        <v>88</v>
      </c>
      <c r="Q22" s="1">
        <v>27129360</v>
      </c>
      <c r="R22" s="1" t="s">
        <v>103</v>
      </c>
      <c r="S22" s="1">
        <v>1230</v>
      </c>
      <c r="T22" s="154">
        <v>42683</v>
      </c>
      <c r="U22" s="1">
        <v>500</v>
      </c>
      <c r="V22" s="1">
        <v>0.35</v>
      </c>
      <c r="W22" s="1">
        <v>0.25</v>
      </c>
      <c r="X22" s="1">
        <v>8000</v>
      </c>
      <c r="Y22" s="1">
        <v>30</v>
      </c>
      <c r="Z22" s="1">
        <f t="shared" si="0"/>
        <v>0.89076687525312348</v>
      </c>
      <c r="AA22" s="12" t="s">
        <v>172</v>
      </c>
      <c r="AS22" s="6"/>
      <c r="AT22" s="6"/>
      <c r="AU22" s="6"/>
      <c r="AV22" s="6"/>
      <c r="AW22" s="6"/>
      <c r="AX22" s="6"/>
      <c r="AY22" s="6"/>
      <c r="AZ22" s="6"/>
    </row>
    <row r="23" spans="1:52" ht="30" customHeight="1" x14ac:dyDescent="0.25">
      <c r="B23" s="51" t="s">
        <v>180</v>
      </c>
      <c r="C23" s="18" t="s">
        <v>259</v>
      </c>
      <c r="D23" s="19">
        <v>43200</v>
      </c>
      <c r="E23" s="18"/>
      <c r="F23" s="20"/>
      <c r="G23" s="300" t="s">
        <v>277</v>
      </c>
      <c r="H23" s="22"/>
      <c r="I23" s="18" t="s">
        <v>267</v>
      </c>
      <c r="J23" s="44"/>
      <c r="M23" s="26"/>
      <c r="N23" s="153" t="s">
        <v>152</v>
      </c>
      <c r="O23" s="1" t="s">
        <v>122</v>
      </c>
      <c r="P23" s="1" t="s">
        <v>88</v>
      </c>
      <c r="Q23" s="1">
        <v>27129360</v>
      </c>
      <c r="R23" s="1" t="s">
        <v>104</v>
      </c>
      <c r="S23" s="1">
        <v>1230</v>
      </c>
      <c r="T23" s="154">
        <v>42683</v>
      </c>
      <c r="U23" s="1">
        <v>1000</v>
      </c>
      <c r="V23" s="1">
        <v>0.7</v>
      </c>
      <c r="W23" s="1">
        <v>0.5</v>
      </c>
      <c r="X23" s="1">
        <v>8000</v>
      </c>
      <c r="Y23" s="1">
        <v>30</v>
      </c>
      <c r="Z23" s="1">
        <f t="shared" si="0"/>
        <v>0.89076687525312348</v>
      </c>
      <c r="AA23" s="12" t="s">
        <v>172</v>
      </c>
      <c r="AS23" s="6"/>
      <c r="AT23" s="6"/>
      <c r="AU23" s="6"/>
      <c r="AV23" s="6"/>
      <c r="AW23" s="6"/>
      <c r="AX23" s="6"/>
      <c r="AY23" s="6"/>
      <c r="AZ23" s="6"/>
    </row>
    <row r="24" spans="1:52" ht="30" customHeight="1" x14ac:dyDescent="0.25">
      <c r="B24" s="52" t="s">
        <v>255</v>
      </c>
      <c r="C24" s="18" t="s">
        <v>259</v>
      </c>
      <c r="D24" s="19">
        <v>43200</v>
      </c>
      <c r="E24" s="18"/>
      <c r="F24" s="20"/>
      <c r="G24" s="300" t="s">
        <v>277</v>
      </c>
      <c r="H24" s="24"/>
      <c r="I24" s="23" t="s">
        <v>263</v>
      </c>
      <c r="J24" s="25"/>
      <c r="M24" s="26"/>
      <c r="N24" s="153" t="s">
        <v>153</v>
      </c>
      <c r="O24" s="1" t="s">
        <v>122</v>
      </c>
      <c r="P24" s="1" t="s">
        <v>88</v>
      </c>
      <c r="Q24" s="1">
        <v>27129360</v>
      </c>
      <c r="R24" s="1" t="s">
        <v>105</v>
      </c>
      <c r="S24" s="1">
        <v>1230</v>
      </c>
      <c r="T24" s="154">
        <v>42683</v>
      </c>
      <c r="U24" s="1">
        <v>2000</v>
      </c>
      <c r="V24" s="1">
        <v>1.2</v>
      </c>
      <c r="W24" s="156">
        <v>1</v>
      </c>
      <c r="X24" s="1">
        <v>8000</v>
      </c>
      <c r="Y24" s="1">
        <v>30</v>
      </c>
      <c r="Z24" s="1">
        <f t="shared" si="0"/>
        <v>0.89076687525312348</v>
      </c>
      <c r="AA24" s="12" t="s">
        <v>172</v>
      </c>
      <c r="AS24" s="6"/>
      <c r="AT24" s="6"/>
      <c r="AU24" s="6"/>
      <c r="AV24" s="6"/>
      <c r="AW24" s="6"/>
      <c r="AX24" s="6"/>
      <c r="AY24" s="6"/>
      <c r="AZ24" s="6"/>
    </row>
    <row r="25" spans="1:52" ht="30" customHeight="1" x14ac:dyDescent="0.25">
      <c r="B25" s="53" t="s">
        <v>256</v>
      </c>
      <c r="C25" s="18" t="s">
        <v>259</v>
      </c>
      <c r="D25" s="19">
        <v>43200</v>
      </c>
      <c r="E25" s="18"/>
      <c r="F25" s="20"/>
      <c r="G25" s="300" t="s">
        <v>277</v>
      </c>
      <c r="H25" s="22"/>
      <c r="I25" s="11" t="s">
        <v>264</v>
      </c>
      <c r="J25" s="44"/>
      <c r="M25" s="26"/>
      <c r="N25" s="157" t="s">
        <v>154</v>
      </c>
      <c r="O25" s="158" t="s">
        <v>122</v>
      </c>
      <c r="P25" s="158" t="s">
        <v>88</v>
      </c>
      <c r="Q25" s="158">
        <v>27129360</v>
      </c>
      <c r="R25" s="158" t="s">
        <v>106</v>
      </c>
      <c r="S25" s="158">
        <v>1230</v>
      </c>
      <c r="T25" s="159">
        <v>42683</v>
      </c>
      <c r="U25" s="158">
        <v>2000</v>
      </c>
      <c r="V25" s="158">
        <v>1.1000000000000001</v>
      </c>
      <c r="W25" s="160">
        <v>1</v>
      </c>
      <c r="X25" s="158">
        <v>8000</v>
      </c>
      <c r="Y25" s="158">
        <v>30</v>
      </c>
      <c r="Z25" s="158">
        <f t="shared" si="0"/>
        <v>0.89076687525312348</v>
      </c>
      <c r="AA25" s="161" t="s">
        <v>172</v>
      </c>
      <c r="AS25" s="6"/>
      <c r="AT25" s="6"/>
      <c r="AU25" s="6"/>
      <c r="AV25" s="6"/>
      <c r="AW25" s="6"/>
      <c r="AX25" s="6"/>
      <c r="AY25" s="6"/>
      <c r="AZ25" s="6"/>
    </row>
    <row r="26" spans="1:52" ht="30" customHeight="1" x14ac:dyDescent="0.25">
      <c r="B26" s="53" t="s">
        <v>257</v>
      </c>
      <c r="C26" s="18" t="s">
        <v>259</v>
      </c>
      <c r="D26" s="19"/>
      <c r="E26" s="18"/>
      <c r="F26" s="20"/>
      <c r="G26" s="300" t="s">
        <v>277</v>
      </c>
      <c r="H26" s="22"/>
      <c r="I26" s="1"/>
      <c r="J26" s="12"/>
      <c r="M26" s="10"/>
      <c r="N26" s="157" t="s">
        <v>155</v>
      </c>
      <c r="O26" s="158" t="s">
        <v>122</v>
      </c>
      <c r="P26" s="158" t="s">
        <v>88</v>
      </c>
      <c r="Q26" s="158">
        <v>27129360</v>
      </c>
      <c r="R26" s="158" t="s">
        <v>107</v>
      </c>
      <c r="S26" s="158">
        <v>1230</v>
      </c>
      <c r="T26" s="159">
        <v>42683</v>
      </c>
      <c r="U26" s="158">
        <v>5000</v>
      </c>
      <c r="V26" s="158">
        <v>3.7</v>
      </c>
      <c r="W26" s="158">
        <v>2.5</v>
      </c>
      <c r="X26" s="158">
        <v>8000</v>
      </c>
      <c r="Y26" s="158">
        <v>30</v>
      </c>
      <c r="Z26" s="158">
        <f t="shared" si="0"/>
        <v>0.89076687525312348</v>
      </c>
      <c r="AA26" s="161" t="s">
        <v>172</v>
      </c>
      <c r="AS26" s="6"/>
      <c r="AT26" s="6"/>
      <c r="AU26" s="6"/>
      <c r="AV26" s="6"/>
      <c r="AW26" s="6"/>
      <c r="AX26" s="6"/>
      <c r="AY26" s="6"/>
      <c r="AZ26" s="6"/>
    </row>
    <row r="27" spans="1:52" ht="30" customHeight="1" thickBot="1" x14ac:dyDescent="0.3">
      <c r="B27" s="55"/>
      <c r="C27" s="11"/>
      <c r="D27" s="22"/>
      <c r="E27" s="11"/>
      <c r="F27" s="11"/>
      <c r="G27" s="22"/>
      <c r="H27" s="22"/>
      <c r="I27" s="11"/>
      <c r="J27" s="44"/>
      <c r="M27" s="10"/>
      <c r="N27" s="164" t="s">
        <v>156</v>
      </c>
      <c r="O27" s="165" t="s">
        <v>122</v>
      </c>
      <c r="P27" s="165" t="s">
        <v>88</v>
      </c>
      <c r="Q27" s="165">
        <v>27129360</v>
      </c>
      <c r="R27" s="165" t="s">
        <v>108</v>
      </c>
      <c r="S27" s="165">
        <v>1230</v>
      </c>
      <c r="T27" s="166">
        <v>42683</v>
      </c>
      <c r="U27" s="165">
        <v>10000</v>
      </c>
      <c r="V27" s="165">
        <v>8.6999999999999993</v>
      </c>
      <c r="W27" s="276">
        <v>5</v>
      </c>
      <c r="X27" s="165">
        <v>8000</v>
      </c>
      <c r="Y27" s="165">
        <v>30</v>
      </c>
      <c r="Z27" s="165">
        <f t="shared" si="0"/>
        <v>0.89076687525312348</v>
      </c>
      <c r="AA27" s="167" t="s">
        <v>172</v>
      </c>
      <c r="AS27" s="6"/>
      <c r="AT27" s="6"/>
      <c r="AU27" s="6"/>
      <c r="AV27" s="6"/>
      <c r="AW27" s="6"/>
      <c r="AX27" s="10"/>
      <c r="AY27" s="6"/>
      <c r="AZ27" s="6"/>
    </row>
    <row r="28" spans="1:52" ht="30" customHeight="1" thickBot="1" x14ac:dyDescent="0.3">
      <c r="B28" s="55"/>
      <c r="C28" s="27"/>
      <c r="D28" s="28"/>
      <c r="E28" s="27"/>
      <c r="F28" s="27"/>
      <c r="G28" s="28"/>
      <c r="H28" s="28"/>
      <c r="I28" s="27"/>
      <c r="J28" s="29"/>
      <c r="M28" s="10"/>
      <c r="N28" s="277" t="s">
        <v>157</v>
      </c>
      <c r="O28" s="278" t="s">
        <v>123</v>
      </c>
      <c r="P28" s="278" t="s">
        <v>109</v>
      </c>
      <c r="Q28" s="278">
        <v>11119467</v>
      </c>
      <c r="R28" s="278">
        <v>10</v>
      </c>
      <c r="S28" s="278">
        <v>1257</v>
      </c>
      <c r="T28" s="279">
        <v>42692</v>
      </c>
      <c r="U28" s="278">
        <v>10000</v>
      </c>
      <c r="V28" s="278">
        <v>8</v>
      </c>
      <c r="W28" s="278">
        <v>16</v>
      </c>
      <c r="X28" s="278">
        <v>7950</v>
      </c>
      <c r="Y28" s="278">
        <v>140</v>
      </c>
      <c r="Z28" s="280">
        <v>0.88639999999999997</v>
      </c>
      <c r="AA28" s="281" t="s">
        <v>174</v>
      </c>
      <c r="AS28" s="6"/>
      <c r="AT28" s="6"/>
      <c r="AU28" s="6"/>
      <c r="AV28" s="6"/>
      <c r="AW28" s="6"/>
      <c r="AX28" s="10"/>
      <c r="AY28" s="6"/>
      <c r="AZ28" s="6"/>
    </row>
    <row r="29" spans="1:52" ht="30" customHeight="1" thickBot="1" x14ac:dyDescent="0.3">
      <c r="A29" s="57"/>
      <c r="B29" s="57"/>
      <c r="C29" s="6"/>
      <c r="D29" s="6"/>
      <c r="E29" s="6"/>
      <c r="F29" s="6"/>
      <c r="G29" s="6"/>
      <c r="H29" s="6"/>
      <c r="I29" s="6"/>
      <c r="J29" s="58"/>
      <c r="K29" s="30"/>
      <c r="L29" s="30"/>
      <c r="M29" s="30"/>
      <c r="N29" s="282" t="s">
        <v>158</v>
      </c>
      <c r="O29" s="283" t="s">
        <v>123</v>
      </c>
      <c r="P29" s="283" t="s">
        <v>109</v>
      </c>
      <c r="Q29" s="283">
        <v>11119468</v>
      </c>
      <c r="R29" s="283">
        <v>20</v>
      </c>
      <c r="S29" s="283">
        <v>1258</v>
      </c>
      <c r="T29" s="284">
        <v>42695</v>
      </c>
      <c r="U29" s="283">
        <v>20000</v>
      </c>
      <c r="V29" s="283">
        <v>0</v>
      </c>
      <c r="W29" s="283">
        <v>30</v>
      </c>
      <c r="X29" s="283">
        <v>7950</v>
      </c>
      <c r="Y29" s="283">
        <v>140</v>
      </c>
      <c r="Z29" s="285">
        <v>0.88739999999999997</v>
      </c>
      <c r="AA29" s="286" t="s">
        <v>175</v>
      </c>
      <c r="AQ29" s="26"/>
      <c r="AR29" s="6"/>
      <c r="AS29" s="6"/>
      <c r="AT29" s="6"/>
      <c r="AU29" s="6"/>
      <c r="AV29" s="6"/>
      <c r="AW29" s="6"/>
      <c r="AX29" s="26"/>
      <c r="AY29" s="6"/>
      <c r="AZ29" s="6"/>
    </row>
    <row r="30" spans="1:52" ht="30" customHeight="1" x14ac:dyDescent="0.25">
      <c r="A30" s="26"/>
      <c r="B30" s="59"/>
      <c r="C30" s="10"/>
      <c r="D30" s="30"/>
      <c r="E30" s="10"/>
      <c r="F30" s="10"/>
      <c r="G30" s="30"/>
      <c r="H30" s="30"/>
      <c r="I30" s="30"/>
      <c r="J30" s="60"/>
      <c r="K30" s="30"/>
      <c r="L30" s="10"/>
      <c r="M30" s="10"/>
      <c r="N30" s="162" t="s">
        <v>124</v>
      </c>
      <c r="O30" s="163" t="s">
        <v>123</v>
      </c>
      <c r="P30" s="163" t="s">
        <v>109</v>
      </c>
      <c r="Q30" s="163">
        <v>11119515</v>
      </c>
      <c r="R30" s="163">
        <v>1</v>
      </c>
      <c r="S30" s="163">
        <v>100405</v>
      </c>
      <c r="T30" s="168">
        <v>42615</v>
      </c>
      <c r="U30" s="163">
        <v>1</v>
      </c>
      <c r="V30" s="163">
        <v>0.04</v>
      </c>
      <c r="W30" s="163">
        <v>0.03</v>
      </c>
      <c r="X30" s="163">
        <v>7950</v>
      </c>
      <c r="Y30" s="163">
        <v>140</v>
      </c>
      <c r="Z30" s="169">
        <f>(0.34848*((750.3+756.2)/2)-0.009024*((43.6+60.2)/2)*EXP(0.0612*((19.1+21.1)/2)))/(273.15+((19.1+21.1)/2))</f>
        <v>0.88965063908070108</v>
      </c>
      <c r="AA30" s="170" t="s">
        <v>173</v>
      </c>
      <c r="AQ30" s="26"/>
      <c r="AR30" s="6"/>
      <c r="AS30" s="6"/>
      <c r="AT30" s="6"/>
      <c r="AU30" s="6"/>
      <c r="AV30" s="6"/>
      <c r="AW30" s="6"/>
      <c r="AX30" s="26"/>
      <c r="AY30" s="6"/>
      <c r="AZ30" s="6"/>
    </row>
    <row r="31" spans="1:52" ht="30" customHeight="1" thickBot="1" x14ac:dyDescent="0.3">
      <c r="A31" s="6"/>
      <c r="B31" s="57"/>
      <c r="C31" s="6"/>
      <c r="D31" s="6"/>
      <c r="E31" s="6"/>
      <c r="F31" s="6"/>
      <c r="G31" s="6"/>
      <c r="H31" s="6"/>
      <c r="I31" s="6"/>
      <c r="J31" s="58"/>
      <c r="K31" s="6"/>
      <c r="L31" s="10"/>
      <c r="M31" s="10"/>
      <c r="N31" s="153" t="s">
        <v>125</v>
      </c>
      <c r="O31" s="1" t="s">
        <v>123</v>
      </c>
      <c r="P31" s="1" t="s">
        <v>109</v>
      </c>
      <c r="Q31" s="1">
        <v>11119515</v>
      </c>
      <c r="R31" s="1">
        <v>2</v>
      </c>
      <c r="S31" s="1">
        <v>100405</v>
      </c>
      <c r="T31" s="154">
        <v>42615</v>
      </c>
      <c r="U31" s="1">
        <v>2</v>
      </c>
      <c r="V31" s="1">
        <v>0.06</v>
      </c>
      <c r="W31" s="1">
        <v>0.04</v>
      </c>
      <c r="X31" s="1">
        <v>7950</v>
      </c>
      <c r="Y31" s="1">
        <v>140</v>
      </c>
      <c r="Z31" s="171">
        <f t="shared" ref="Z31:Z45" si="1">(0.34848*((750.3+756.2)/2)-0.009024*((43.6+60.2)/2)*EXP(0.0612*((19.1+21.1)/2)))/(273.15+((19.1+21.1)/2))</f>
        <v>0.88965063908070108</v>
      </c>
      <c r="AA31" s="12" t="s">
        <v>173</v>
      </c>
      <c r="AQ31" s="26"/>
      <c r="AR31" s="6"/>
      <c r="AS31" s="6"/>
      <c r="AT31" s="6"/>
      <c r="AU31" s="6"/>
      <c r="AV31" s="6"/>
      <c r="AW31" s="6"/>
      <c r="AX31" s="26"/>
      <c r="AY31" s="6"/>
      <c r="AZ31" s="6"/>
    </row>
    <row r="32" spans="1:52" ht="30" customHeight="1" x14ac:dyDescent="0.25">
      <c r="A32" s="6"/>
      <c r="B32" s="1094" t="s">
        <v>235</v>
      </c>
      <c r="C32" s="1095"/>
      <c r="D32" s="1095"/>
      <c r="E32" s="1095"/>
      <c r="F32" s="1095"/>
      <c r="G32" s="1095"/>
      <c r="H32" s="1095"/>
      <c r="I32" s="1095"/>
      <c r="J32" s="1096"/>
      <c r="L32" s="10"/>
      <c r="M32" s="10"/>
      <c r="N32" s="153" t="s">
        <v>126</v>
      </c>
      <c r="O32" s="1" t="s">
        <v>123</v>
      </c>
      <c r="P32" s="1" t="s">
        <v>109</v>
      </c>
      <c r="Q32" s="1">
        <v>11119515</v>
      </c>
      <c r="R32" s="1" t="s">
        <v>110</v>
      </c>
      <c r="S32" s="1">
        <v>100405</v>
      </c>
      <c r="T32" s="154">
        <v>42615</v>
      </c>
      <c r="U32" s="1">
        <v>2</v>
      </c>
      <c r="V32" s="1">
        <v>0.04</v>
      </c>
      <c r="W32" s="1">
        <v>0.04</v>
      </c>
      <c r="X32" s="1">
        <v>7950</v>
      </c>
      <c r="Y32" s="1">
        <v>140</v>
      </c>
      <c r="Z32" s="171">
        <f t="shared" si="1"/>
        <v>0.88965063908070108</v>
      </c>
      <c r="AA32" s="12" t="str">
        <f>AA31</f>
        <v>M-002</v>
      </c>
      <c r="AR32" s="6"/>
      <c r="AS32" s="6"/>
      <c r="AT32" s="6"/>
      <c r="AU32" s="6"/>
      <c r="AV32" s="6"/>
      <c r="AW32" s="6"/>
      <c r="AX32" s="26"/>
      <c r="AY32" s="6"/>
      <c r="AZ32" s="6"/>
    </row>
    <row r="33" spans="1:52" ht="30" customHeight="1" thickBot="1" x14ac:dyDescent="0.3">
      <c r="A33" s="6"/>
      <c r="B33" s="1097"/>
      <c r="C33" s="1098"/>
      <c r="D33" s="1098"/>
      <c r="E33" s="1098"/>
      <c r="F33" s="1098"/>
      <c r="G33" s="1098"/>
      <c r="H33" s="1098"/>
      <c r="I33" s="1098"/>
      <c r="J33" s="1099"/>
      <c r="L33" s="10"/>
      <c r="M33" s="10"/>
      <c r="N33" s="153" t="s">
        <v>127</v>
      </c>
      <c r="O33" s="1" t="s">
        <v>123</v>
      </c>
      <c r="P33" s="1" t="s">
        <v>109</v>
      </c>
      <c r="Q33" s="1">
        <v>11119515</v>
      </c>
      <c r="R33" s="1">
        <v>5</v>
      </c>
      <c r="S33" s="1">
        <v>100405</v>
      </c>
      <c r="T33" s="154">
        <v>42615</v>
      </c>
      <c r="U33" s="1">
        <v>5</v>
      </c>
      <c r="V33" s="172">
        <v>0</v>
      </c>
      <c r="W33" s="1">
        <v>0.05</v>
      </c>
      <c r="X33" s="1">
        <v>7950</v>
      </c>
      <c r="Y33" s="1">
        <v>140</v>
      </c>
      <c r="Z33" s="171">
        <f t="shared" si="1"/>
        <v>0.88965063908070108</v>
      </c>
      <c r="AA33" s="12" t="s">
        <v>173</v>
      </c>
      <c r="AR33" s="6"/>
      <c r="AS33" s="6"/>
      <c r="AT33" s="6"/>
      <c r="AU33" s="6"/>
      <c r="AV33" s="6"/>
      <c r="AW33" s="6"/>
      <c r="AX33" s="26"/>
      <c r="AY33" s="6"/>
      <c r="AZ33" s="6"/>
    </row>
    <row r="34" spans="1:52" ht="30" customHeight="1" x14ac:dyDescent="0.25">
      <c r="A34" s="6"/>
      <c r="B34" s="1080" t="s">
        <v>4</v>
      </c>
      <c r="C34" s="1092" t="s">
        <v>28</v>
      </c>
      <c r="D34" s="1092" t="s">
        <v>16</v>
      </c>
      <c r="E34" s="1092" t="s">
        <v>29</v>
      </c>
      <c r="F34" s="1092" t="s">
        <v>30</v>
      </c>
      <c r="G34" s="1092" t="s">
        <v>228</v>
      </c>
      <c r="H34" s="1092" t="s">
        <v>229</v>
      </c>
      <c r="I34" s="1051" t="s">
        <v>159</v>
      </c>
      <c r="J34" s="1104" t="s">
        <v>183</v>
      </c>
      <c r="K34" s="1112"/>
      <c r="L34" s="10"/>
      <c r="M34" s="10"/>
      <c r="N34" s="153" t="s">
        <v>128</v>
      </c>
      <c r="O34" s="1" t="s">
        <v>123</v>
      </c>
      <c r="P34" s="1" t="s">
        <v>109</v>
      </c>
      <c r="Q34" s="1">
        <v>11119515</v>
      </c>
      <c r="R34" s="1">
        <v>10</v>
      </c>
      <c r="S34" s="1">
        <v>100405</v>
      </c>
      <c r="T34" s="154">
        <v>42615</v>
      </c>
      <c r="U34" s="1">
        <v>10</v>
      </c>
      <c r="V34" s="1">
        <v>0.05</v>
      </c>
      <c r="W34" s="1">
        <v>0.06</v>
      </c>
      <c r="X34" s="1">
        <v>7950</v>
      </c>
      <c r="Y34" s="1">
        <v>140</v>
      </c>
      <c r="Z34" s="171">
        <f t="shared" si="1"/>
        <v>0.88965063908070108</v>
      </c>
      <c r="AA34" s="12" t="s">
        <v>173</v>
      </c>
      <c r="AR34" s="6"/>
      <c r="AS34" s="6"/>
      <c r="AT34" s="6"/>
      <c r="AU34" s="6"/>
      <c r="AV34" s="6"/>
      <c r="AW34" s="6"/>
      <c r="AX34" s="10"/>
      <c r="AY34" s="6"/>
      <c r="AZ34" s="6"/>
    </row>
    <row r="35" spans="1:52" ht="30" customHeight="1" thickBot="1" x14ac:dyDescent="0.3">
      <c r="A35" s="6"/>
      <c r="B35" s="1081"/>
      <c r="C35" s="1093"/>
      <c r="D35" s="1093"/>
      <c r="E35" s="1093"/>
      <c r="F35" s="1093"/>
      <c r="G35" s="1093"/>
      <c r="H35" s="1093"/>
      <c r="I35" s="1052"/>
      <c r="J35" s="1105"/>
      <c r="K35" s="1112"/>
      <c r="L35" s="10"/>
      <c r="M35" s="10"/>
      <c r="N35" s="153" t="s">
        <v>129</v>
      </c>
      <c r="O35" s="1" t="s">
        <v>123</v>
      </c>
      <c r="P35" s="1" t="s">
        <v>109</v>
      </c>
      <c r="Q35" s="1">
        <v>11119515</v>
      </c>
      <c r="R35" s="1">
        <v>20</v>
      </c>
      <c r="S35" s="1">
        <v>100405</v>
      </c>
      <c r="T35" s="154">
        <v>42615</v>
      </c>
      <c r="U35" s="1">
        <v>20</v>
      </c>
      <c r="V35" s="1">
        <v>7.0000000000000007E-2</v>
      </c>
      <c r="W35" s="1">
        <v>0.08</v>
      </c>
      <c r="X35" s="1">
        <v>7950</v>
      </c>
      <c r="Y35" s="1">
        <v>140</v>
      </c>
      <c r="Z35" s="171">
        <f t="shared" si="1"/>
        <v>0.88965063908070108</v>
      </c>
      <c r="AA35" s="12" t="str">
        <f>AA34</f>
        <v>M-002</v>
      </c>
      <c r="AR35" s="6"/>
      <c r="AS35" s="6"/>
      <c r="AT35" s="6"/>
      <c r="AU35" s="6"/>
      <c r="AV35" s="6"/>
      <c r="AW35" s="6"/>
      <c r="AX35" s="10"/>
      <c r="AY35" s="6"/>
      <c r="AZ35" s="6"/>
    </row>
    <row r="36" spans="1:52" ht="30" customHeight="1" x14ac:dyDescent="0.25">
      <c r="A36" s="6"/>
      <c r="B36" s="297"/>
      <c r="C36" s="298"/>
      <c r="D36" s="298"/>
      <c r="E36" s="298"/>
      <c r="F36" s="298"/>
      <c r="G36" s="298"/>
      <c r="H36" s="298"/>
      <c r="I36" s="298"/>
      <c r="J36" s="299"/>
      <c r="K36" s="37"/>
      <c r="L36" s="10"/>
      <c r="M36" s="10"/>
      <c r="N36" s="153" t="s">
        <v>130</v>
      </c>
      <c r="O36" s="1" t="s">
        <v>123</v>
      </c>
      <c r="P36" s="1" t="s">
        <v>109</v>
      </c>
      <c r="Q36" s="1">
        <v>11119515</v>
      </c>
      <c r="R36" s="1" t="s">
        <v>111</v>
      </c>
      <c r="S36" s="1">
        <v>100405</v>
      </c>
      <c r="T36" s="154">
        <v>42615</v>
      </c>
      <c r="U36" s="1">
        <v>20</v>
      </c>
      <c r="V36" s="1">
        <v>0.08</v>
      </c>
      <c r="W36" s="1">
        <v>0.08</v>
      </c>
      <c r="X36" s="1">
        <v>7950</v>
      </c>
      <c r="Y36" s="1">
        <v>140</v>
      </c>
      <c r="Z36" s="171">
        <f t="shared" si="1"/>
        <v>0.88965063908070108</v>
      </c>
      <c r="AA36" s="12" t="s">
        <v>173</v>
      </c>
      <c r="AR36" s="6"/>
      <c r="AS36" s="6"/>
      <c r="AT36" s="6"/>
      <c r="AU36" s="6"/>
      <c r="AV36" s="6"/>
      <c r="AW36" s="6"/>
      <c r="AX36" s="10"/>
      <c r="AY36" s="6"/>
      <c r="AZ36" s="6"/>
    </row>
    <row r="37" spans="1:52" ht="30" customHeight="1" x14ac:dyDescent="0.25">
      <c r="A37" s="6"/>
      <c r="B37" s="54" t="s">
        <v>242</v>
      </c>
      <c r="C37" s="16"/>
      <c r="D37" s="15"/>
      <c r="E37" s="14"/>
      <c r="F37" s="17">
        <v>1</v>
      </c>
      <c r="G37" s="17">
        <v>1</v>
      </c>
      <c r="H37" s="17">
        <v>7950</v>
      </c>
      <c r="I37" s="17">
        <v>140</v>
      </c>
      <c r="J37" s="35" t="s">
        <v>267</v>
      </c>
      <c r="K37" s="38"/>
      <c r="L37" s="10"/>
      <c r="M37" s="10"/>
      <c r="N37" s="153" t="s">
        <v>131</v>
      </c>
      <c r="O37" s="1" t="s">
        <v>123</v>
      </c>
      <c r="P37" s="1" t="s">
        <v>109</v>
      </c>
      <c r="Q37" s="1">
        <v>11119515</v>
      </c>
      <c r="R37" s="1">
        <v>50</v>
      </c>
      <c r="S37" s="1">
        <v>100405</v>
      </c>
      <c r="T37" s="154">
        <v>42615</v>
      </c>
      <c r="U37" s="1">
        <v>50</v>
      </c>
      <c r="V37" s="1">
        <v>0.19</v>
      </c>
      <c r="W37" s="172">
        <v>0.1</v>
      </c>
      <c r="X37" s="1">
        <v>7950</v>
      </c>
      <c r="Y37" s="1">
        <v>140</v>
      </c>
      <c r="Z37" s="171">
        <f t="shared" si="1"/>
        <v>0.88965063908070108</v>
      </c>
      <c r="AA37" s="12" t="s">
        <v>173</v>
      </c>
      <c r="AR37" s="6"/>
      <c r="AS37" s="6"/>
      <c r="AT37" s="6"/>
      <c r="AU37" s="6"/>
      <c r="AV37" s="6"/>
      <c r="AW37" s="6"/>
      <c r="AX37" s="10"/>
      <c r="AY37" s="6"/>
      <c r="AZ37" s="6"/>
    </row>
    <row r="38" spans="1:52" ht="30" customHeight="1" x14ac:dyDescent="0.25">
      <c r="A38" s="6"/>
      <c r="B38" s="54" t="s">
        <v>243</v>
      </c>
      <c r="C38" s="16" t="s">
        <v>260</v>
      </c>
      <c r="D38" s="15" t="s">
        <v>261</v>
      </c>
      <c r="E38" s="14" t="s">
        <v>266</v>
      </c>
      <c r="F38" s="17">
        <v>2</v>
      </c>
      <c r="G38" s="17">
        <v>2</v>
      </c>
      <c r="H38" s="17">
        <v>7950</v>
      </c>
      <c r="I38" s="17">
        <v>140</v>
      </c>
      <c r="J38" s="35" t="s">
        <v>267</v>
      </c>
      <c r="K38" s="37"/>
      <c r="L38" s="10"/>
      <c r="M38" s="10"/>
      <c r="N38" s="153" t="s">
        <v>132</v>
      </c>
      <c r="O38" s="1" t="s">
        <v>123</v>
      </c>
      <c r="P38" s="1" t="s">
        <v>109</v>
      </c>
      <c r="Q38" s="1">
        <v>11119515</v>
      </c>
      <c r="R38" s="1">
        <v>100</v>
      </c>
      <c r="S38" s="1">
        <v>100405</v>
      </c>
      <c r="T38" s="154">
        <v>42615</v>
      </c>
      <c r="U38" s="1">
        <v>100</v>
      </c>
      <c r="V38" s="1">
        <v>0.13</v>
      </c>
      <c r="W38" s="1">
        <v>0.16</v>
      </c>
      <c r="X38" s="1">
        <v>7950</v>
      </c>
      <c r="Y38" s="1">
        <v>140</v>
      </c>
      <c r="Z38" s="171">
        <f t="shared" si="1"/>
        <v>0.88965063908070108</v>
      </c>
      <c r="AA38" s="12" t="str">
        <f>AA37</f>
        <v>M-002</v>
      </c>
      <c r="AR38" s="6"/>
      <c r="AS38" s="6"/>
      <c r="AT38" s="6"/>
      <c r="AU38" s="6"/>
      <c r="AV38" s="6"/>
      <c r="AW38" s="6"/>
      <c r="AX38" s="10"/>
      <c r="AY38" s="6"/>
      <c r="AZ38" s="6"/>
    </row>
    <row r="39" spans="1:52" ht="30" customHeight="1" x14ac:dyDescent="0.25">
      <c r="A39" s="6"/>
      <c r="B39" s="54" t="s">
        <v>244</v>
      </c>
      <c r="C39" s="16" t="s">
        <v>260</v>
      </c>
      <c r="D39" s="15" t="s">
        <v>261</v>
      </c>
      <c r="E39" s="14" t="s">
        <v>266</v>
      </c>
      <c r="F39" s="17" t="s">
        <v>110</v>
      </c>
      <c r="G39" s="17">
        <v>2</v>
      </c>
      <c r="H39" s="17">
        <v>7950</v>
      </c>
      <c r="I39" s="17">
        <v>140</v>
      </c>
      <c r="J39" s="35" t="s">
        <v>267</v>
      </c>
      <c r="K39" s="37"/>
      <c r="L39" s="10"/>
      <c r="M39" s="10"/>
      <c r="N39" s="153" t="s">
        <v>133</v>
      </c>
      <c r="O39" s="1" t="s">
        <v>123</v>
      </c>
      <c r="P39" s="1" t="s">
        <v>109</v>
      </c>
      <c r="Q39" s="1">
        <v>11119515</v>
      </c>
      <c r="R39" s="1">
        <v>200</v>
      </c>
      <c r="S39" s="1">
        <v>100405</v>
      </c>
      <c r="T39" s="154">
        <v>42615</v>
      </c>
      <c r="U39" s="1">
        <v>200</v>
      </c>
      <c r="V39" s="1">
        <v>0.2</v>
      </c>
      <c r="W39" s="1">
        <v>0.3</v>
      </c>
      <c r="X39" s="1">
        <v>7950</v>
      </c>
      <c r="Y39" s="1">
        <v>140</v>
      </c>
      <c r="Z39" s="171">
        <f t="shared" si="1"/>
        <v>0.88965063908070108</v>
      </c>
      <c r="AA39" s="12" t="s">
        <v>173</v>
      </c>
      <c r="AR39" s="6"/>
      <c r="AS39" s="6"/>
      <c r="AT39" s="6"/>
      <c r="AU39" s="6"/>
      <c r="AV39" s="6"/>
      <c r="AW39" s="6"/>
      <c r="AX39" s="10"/>
      <c r="AY39" s="6"/>
      <c r="AZ39" s="6"/>
    </row>
    <row r="40" spans="1:52" ht="30" customHeight="1" x14ac:dyDescent="0.25">
      <c r="A40" s="6"/>
      <c r="B40" s="54" t="s">
        <v>245</v>
      </c>
      <c r="C40" s="16" t="s">
        <v>260</v>
      </c>
      <c r="D40" s="15" t="s">
        <v>261</v>
      </c>
      <c r="E40" s="14" t="s">
        <v>266</v>
      </c>
      <c r="F40" s="17" t="s">
        <v>269</v>
      </c>
      <c r="G40" s="17">
        <v>5</v>
      </c>
      <c r="H40" s="17">
        <v>7950</v>
      </c>
      <c r="I40" s="17">
        <v>140</v>
      </c>
      <c r="J40" s="35" t="s">
        <v>267</v>
      </c>
      <c r="K40" s="37"/>
      <c r="L40" s="10"/>
      <c r="M40" s="10"/>
      <c r="N40" s="153" t="s">
        <v>134</v>
      </c>
      <c r="O40" s="1" t="s">
        <v>123</v>
      </c>
      <c r="P40" s="1" t="s">
        <v>109</v>
      </c>
      <c r="Q40" s="1">
        <v>11119515</v>
      </c>
      <c r="R40" s="1" t="s">
        <v>112</v>
      </c>
      <c r="S40" s="1">
        <v>100405</v>
      </c>
      <c r="T40" s="154">
        <v>42615</v>
      </c>
      <c r="U40" s="1">
        <v>200</v>
      </c>
      <c r="V40" s="1">
        <v>0.3</v>
      </c>
      <c r="W40" s="1">
        <v>0.3</v>
      </c>
      <c r="X40" s="1">
        <v>7950</v>
      </c>
      <c r="Y40" s="1">
        <v>140</v>
      </c>
      <c r="Z40" s="171">
        <f t="shared" si="1"/>
        <v>0.88965063908070108</v>
      </c>
      <c r="AA40" s="12" t="s">
        <v>173</v>
      </c>
      <c r="AR40" s="6"/>
      <c r="AS40" s="6"/>
      <c r="AT40" s="6"/>
      <c r="AU40" s="6"/>
      <c r="AV40" s="6"/>
      <c r="AW40" s="6"/>
      <c r="AX40" s="10"/>
      <c r="AY40" s="6"/>
      <c r="AZ40" s="6"/>
    </row>
    <row r="41" spans="1:52" ht="30" customHeight="1" x14ac:dyDescent="0.25">
      <c r="A41" s="6"/>
      <c r="B41" s="54" t="s">
        <v>246</v>
      </c>
      <c r="C41" s="16" t="s">
        <v>260</v>
      </c>
      <c r="D41" s="15" t="s">
        <v>261</v>
      </c>
      <c r="E41" s="14" t="s">
        <v>266</v>
      </c>
      <c r="F41" s="17" t="s">
        <v>246</v>
      </c>
      <c r="G41" s="17">
        <v>10</v>
      </c>
      <c r="H41" s="17">
        <v>7950</v>
      </c>
      <c r="I41" s="17">
        <v>140</v>
      </c>
      <c r="J41" s="35" t="s">
        <v>267</v>
      </c>
      <c r="K41" s="37"/>
      <c r="L41" s="10"/>
      <c r="M41" s="10"/>
      <c r="N41" s="153" t="s">
        <v>135</v>
      </c>
      <c r="O41" s="1" t="s">
        <v>123</v>
      </c>
      <c r="P41" s="1" t="s">
        <v>109</v>
      </c>
      <c r="Q41" s="1">
        <v>11119515</v>
      </c>
      <c r="R41" s="1">
        <v>500</v>
      </c>
      <c r="S41" s="1">
        <v>100405</v>
      </c>
      <c r="T41" s="154">
        <v>42615</v>
      </c>
      <c r="U41" s="1">
        <v>500</v>
      </c>
      <c r="V41" s="1">
        <v>0.8</v>
      </c>
      <c r="W41" s="1">
        <v>0.8</v>
      </c>
      <c r="X41" s="1">
        <v>7950</v>
      </c>
      <c r="Y41" s="1">
        <v>140</v>
      </c>
      <c r="Z41" s="171">
        <f t="shared" si="1"/>
        <v>0.88965063908070108</v>
      </c>
      <c r="AA41" s="12" t="str">
        <f>AA40</f>
        <v>M-002</v>
      </c>
      <c r="AR41" s="6"/>
      <c r="AS41" s="6"/>
      <c r="AT41" s="6"/>
      <c r="AU41" s="6"/>
      <c r="AV41" s="6"/>
      <c r="AW41" s="6"/>
      <c r="AX41" s="10"/>
      <c r="AY41" s="6"/>
      <c r="AZ41" s="6"/>
    </row>
    <row r="42" spans="1:52" ht="30" customHeight="1" x14ac:dyDescent="0.25">
      <c r="A42" s="6"/>
      <c r="B42" s="45" t="s">
        <v>247</v>
      </c>
      <c r="C42" s="16" t="s">
        <v>260</v>
      </c>
      <c r="D42" s="15" t="s">
        <v>261</v>
      </c>
      <c r="E42" s="14" t="s">
        <v>266</v>
      </c>
      <c r="F42" s="17" t="s">
        <v>270</v>
      </c>
      <c r="G42" s="17">
        <v>20</v>
      </c>
      <c r="H42" s="17">
        <v>7950</v>
      </c>
      <c r="I42" s="17">
        <v>140</v>
      </c>
      <c r="J42" s="35" t="s">
        <v>267</v>
      </c>
      <c r="K42" s="37"/>
      <c r="L42" s="10"/>
      <c r="M42" s="10"/>
      <c r="N42" s="153" t="s">
        <v>136</v>
      </c>
      <c r="O42" s="1" t="s">
        <v>123</v>
      </c>
      <c r="P42" s="1" t="s">
        <v>109</v>
      </c>
      <c r="Q42" s="1">
        <v>11119515</v>
      </c>
      <c r="R42" s="1">
        <v>1</v>
      </c>
      <c r="S42" s="1">
        <v>100405</v>
      </c>
      <c r="T42" s="154">
        <v>42615</v>
      </c>
      <c r="U42" s="1">
        <v>1000</v>
      </c>
      <c r="V42" s="1">
        <v>1.9</v>
      </c>
      <c r="W42" s="1">
        <v>1.6</v>
      </c>
      <c r="X42" s="1">
        <v>7950</v>
      </c>
      <c r="Y42" s="1">
        <v>140</v>
      </c>
      <c r="Z42" s="171">
        <f t="shared" si="1"/>
        <v>0.88965063908070108</v>
      </c>
      <c r="AA42" s="12" t="s">
        <v>173</v>
      </c>
      <c r="AR42" s="6"/>
      <c r="AS42" s="6"/>
      <c r="AT42" s="6"/>
      <c r="AU42" s="6"/>
      <c r="AV42" s="6"/>
      <c r="AW42" s="6"/>
      <c r="AX42" s="10"/>
      <c r="AY42" s="6"/>
      <c r="AZ42" s="6"/>
    </row>
    <row r="43" spans="1:52" ht="30" customHeight="1" x14ac:dyDescent="0.25">
      <c r="A43" s="6"/>
      <c r="B43" s="46" t="s">
        <v>248</v>
      </c>
      <c r="C43" s="16" t="s">
        <v>260</v>
      </c>
      <c r="D43" s="15" t="s">
        <v>261</v>
      </c>
      <c r="E43" s="14" t="s">
        <v>266</v>
      </c>
      <c r="F43" s="17" t="s">
        <v>271</v>
      </c>
      <c r="G43" s="17">
        <v>20</v>
      </c>
      <c r="H43" s="17">
        <v>7950</v>
      </c>
      <c r="I43" s="17">
        <v>140</v>
      </c>
      <c r="J43" s="35" t="s">
        <v>267</v>
      </c>
      <c r="K43" s="37"/>
      <c r="L43" s="10"/>
      <c r="M43" s="10"/>
      <c r="N43" s="153" t="s">
        <v>137</v>
      </c>
      <c r="O43" s="1" t="s">
        <v>123</v>
      </c>
      <c r="P43" s="1" t="s">
        <v>109</v>
      </c>
      <c r="Q43" s="1">
        <v>11119515</v>
      </c>
      <c r="R43" s="1">
        <v>2</v>
      </c>
      <c r="S43" s="1">
        <v>100405</v>
      </c>
      <c r="T43" s="154">
        <v>42615</v>
      </c>
      <c r="U43" s="1">
        <v>2000</v>
      </c>
      <c r="V43" s="156">
        <v>2.2000000000000002</v>
      </c>
      <c r="W43" s="156">
        <v>3</v>
      </c>
      <c r="X43" s="1">
        <v>7950</v>
      </c>
      <c r="Y43" s="1">
        <v>140</v>
      </c>
      <c r="Z43" s="171">
        <f t="shared" si="1"/>
        <v>0.88965063908070108</v>
      </c>
      <c r="AA43" s="12" t="s">
        <v>173</v>
      </c>
      <c r="AR43" s="6"/>
      <c r="AS43" s="6"/>
      <c r="AT43" s="6"/>
      <c r="AU43" s="6"/>
      <c r="AV43" s="6"/>
      <c r="AW43" s="6"/>
      <c r="AX43" s="6"/>
      <c r="AY43" s="6"/>
      <c r="AZ43" s="6"/>
    </row>
    <row r="44" spans="1:52" ht="30" customHeight="1" x14ac:dyDescent="0.25">
      <c r="A44" s="6"/>
      <c r="B44" s="45" t="s">
        <v>249</v>
      </c>
      <c r="C44" s="16" t="s">
        <v>260</v>
      </c>
      <c r="D44" s="15" t="s">
        <v>261</v>
      </c>
      <c r="E44" s="14" t="s">
        <v>266</v>
      </c>
      <c r="F44" s="17" t="s">
        <v>249</v>
      </c>
      <c r="G44" s="17">
        <v>50</v>
      </c>
      <c r="H44" s="17">
        <v>7950</v>
      </c>
      <c r="I44" s="17">
        <v>140</v>
      </c>
      <c r="J44" s="35" t="s">
        <v>267</v>
      </c>
      <c r="K44" s="37"/>
      <c r="L44" s="10"/>
      <c r="M44" s="10"/>
      <c r="N44" s="153" t="s">
        <v>138</v>
      </c>
      <c r="O44" s="1" t="s">
        <v>123</v>
      </c>
      <c r="P44" s="1" t="s">
        <v>109</v>
      </c>
      <c r="Q44" s="1">
        <v>11119515</v>
      </c>
      <c r="R44" s="1" t="s">
        <v>110</v>
      </c>
      <c r="S44" s="1">
        <v>100405</v>
      </c>
      <c r="T44" s="154">
        <v>42615</v>
      </c>
      <c r="U44" s="1">
        <v>2000</v>
      </c>
      <c r="V44" s="156">
        <v>2</v>
      </c>
      <c r="W44" s="156">
        <v>3</v>
      </c>
      <c r="X44" s="1">
        <v>7950</v>
      </c>
      <c r="Y44" s="1">
        <v>140</v>
      </c>
      <c r="Z44" s="171">
        <f t="shared" si="1"/>
        <v>0.88965063908070108</v>
      </c>
      <c r="AA44" s="12" t="str">
        <f>AA43</f>
        <v>M-002</v>
      </c>
      <c r="AR44" s="6"/>
      <c r="AS44" s="6"/>
      <c r="AT44" s="6"/>
      <c r="AU44" s="6"/>
      <c r="AV44" s="6"/>
      <c r="AW44" s="6"/>
      <c r="AX44" s="6"/>
      <c r="AY44" s="6"/>
      <c r="AZ44" s="6"/>
    </row>
    <row r="45" spans="1:52" ht="30" customHeight="1" thickBot="1" x14ac:dyDescent="0.3">
      <c r="A45" s="6"/>
      <c r="B45" s="45" t="s">
        <v>250</v>
      </c>
      <c r="C45" s="16" t="s">
        <v>260</v>
      </c>
      <c r="D45" s="15" t="s">
        <v>261</v>
      </c>
      <c r="E45" s="14" t="s">
        <v>266</v>
      </c>
      <c r="F45" s="17" t="s">
        <v>272</v>
      </c>
      <c r="G45" s="17">
        <v>100</v>
      </c>
      <c r="H45" s="17">
        <v>7950</v>
      </c>
      <c r="I45" s="17">
        <v>140</v>
      </c>
      <c r="J45" s="35" t="s">
        <v>267</v>
      </c>
      <c r="K45" s="37"/>
      <c r="L45" s="10"/>
      <c r="M45" s="10"/>
      <c r="N45" s="173" t="s">
        <v>139</v>
      </c>
      <c r="O45" s="174" t="s">
        <v>123</v>
      </c>
      <c r="P45" s="174" t="s">
        <v>109</v>
      </c>
      <c r="Q45" s="174">
        <v>11119515</v>
      </c>
      <c r="R45" s="174">
        <v>5</v>
      </c>
      <c r="S45" s="174">
        <v>100405</v>
      </c>
      <c r="T45" s="175">
        <v>42615</v>
      </c>
      <c r="U45" s="174">
        <v>5000</v>
      </c>
      <c r="V45" s="174">
        <v>5.9</v>
      </c>
      <c r="W45" s="176">
        <v>8</v>
      </c>
      <c r="X45" s="174">
        <v>7950</v>
      </c>
      <c r="Y45" s="174">
        <v>140</v>
      </c>
      <c r="Z45" s="177">
        <f t="shared" si="1"/>
        <v>0.88965063908070108</v>
      </c>
      <c r="AA45" s="178" t="s">
        <v>173</v>
      </c>
      <c r="AR45" s="6"/>
      <c r="AS45" s="6"/>
      <c r="AT45" s="6"/>
      <c r="AU45" s="6"/>
      <c r="AV45" s="6"/>
      <c r="AW45" s="6"/>
      <c r="AX45" s="6"/>
      <c r="AY45" s="6"/>
      <c r="AZ45" s="6"/>
    </row>
    <row r="46" spans="1:52" ht="30" customHeight="1" x14ac:dyDescent="0.25">
      <c r="A46" s="6"/>
      <c r="B46" s="45" t="s">
        <v>251</v>
      </c>
      <c r="C46" s="16" t="s">
        <v>260</v>
      </c>
      <c r="D46" s="15" t="s">
        <v>261</v>
      </c>
      <c r="E46" s="14" t="s">
        <v>266</v>
      </c>
      <c r="F46" s="17" t="s">
        <v>218</v>
      </c>
      <c r="G46" s="17">
        <v>200</v>
      </c>
      <c r="H46" s="17">
        <v>7950</v>
      </c>
      <c r="I46" s="17">
        <v>140</v>
      </c>
      <c r="J46" s="35" t="s">
        <v>267</v>
      </c>
      <c r="K46" s="37"/>
      <c r="L46" s="10"/>
      <c r="M46" s="10"/>
      <c r="N46" s="271" t="s">
        <v>223</v>
      </c>
      <c r="O46" s="272" t="s">
        <v>123</v>
      </c>
      <c r="P46" s="272" t="s">
        <v>113</v>
      </c>
      <c r="Q46" s="272" t="s">
        <v>119</v>
      </c>
      <c r="R46" s="272" t="s">
        <v>118</v>
      </c>
      <c r="S46" s="272" t="s">
        <v>120</v>
      </c>
      <c r="T46" s="273">
        <v>42683</v>
      </c>
      <c r="U46" s="272">
        <v>1</v>
      </c>
      <c r="V46" s="272">
        <v>0.04</v>
      </c>
      <c r="W46" s="272">
        <v>3.3000000000000002E-2</v>
      </c>
      <c r="X46" s="272">
        <v>7950</v>
      </c>
      <c r="Y46" s="272">
        <v>140</v>
      </c>
      <c r="Z46" s="272">
        <v>0.88229999999999997</v>
      </c>
      <c r="AA46" s="274" t="s">
        <v>176</v>
      </c>
      <c r="AR46" s="6"/>
      <c r="AS46" s="6"/>
      <c r="AT46" s="6"/>
      <c r="AU46" s="6"/>
      <c r="AV46" s="6"/>
      <c r="AW46" s="6"/>
      <c r="AX46" s="6"/>
      <c r="AY46" s="6"/>
      <c r="AZ46" s="6"/>
    </row>
    <row r="47" spans="1:52" ht="30" customHeight="1" x14ac:dyDescent="0.25">
      <c r="A47" s="6"/>
      <c r="B47" s="46" t="s">
        <v>252</v>
      </c>
      <c r="C47" s="16" t="s">
        <v>260</v>
      </c>
      <c r="D47" s="15" t="s">
        <v>261</v>
      </c>
      <c r="E47" s="14" t="s">
        <v>266</v>
      </c>
      <c r="F47" s="17" t="s">
        <v>218</v>
      </c>
      <c r="G47" s="17">
        <v>200</v>
      </c>
      <c r="H47" s="17">
        <v>7950</v>
      </c>
      <c r="I47" s="17">
        <v>140</v>
      </c>
      <c r="J47" s="35" t="s">
        <v>267</v>
      </c>
      <c r="K47" s="37"/>
      <c r="L47" s="10"/>
      <c r="M47" s="10"/>
      <c r="N47" s="153" t="s">
        <v>224</v>
      </c>
      <c r="O47" s="1" t="s">
        <v>123</v>
      </c>
      <c r="P47" s="1" t="s">
        <v>113</v>
      </c>
      <c r="Q47" s="1" t="s">
        <v>119</v>
      </c>
      <c r="R47" s="1" t="s">
        <v>118</v>
      </c>
      <c r="S47" s="1" t="s">
        <v>120</v>
      </c>
      <c r="T47" s="179">
        <v>42683</v>
      </c>
      <c r="U47" s="1">
        <v>2</v>
      </c>
      <c r="V47" s="1">
        <v>0.04</v>
      </c>
      <c r="W47" s="1">
        <v>0.04</v>
      </c>
      <c r="X47" s="1">
        <v>7950</v>
      </c>
      <c r="Y47" s="1">
        <v>140</v>
      </c>
      <c r="Z47" s="181">
        <v>0.88200000000000001</v>
      </c>
      <c r="AA47" s="180" t="s">
        <v>176</v>
      </c>
      <c r="AR47" s="6"/>
      <c r="AS47" s="6"/>
      <c r="AT47" s="6"/>
      <c r="AU47" s="6"/>
      <c r="AV47" s="6"/>
      <c r="AW47" s="6"/>
      <c r="AX47" s="6"/>
      <c r="AY47" s="6"/>
      <c r="AZ47" s="6"/>
    </row>
    <row r="48" spans="1:52" ht="30" customHeight="1" x14ac:dyDescent="0.25">
      <c r="A48" s="6"/>
      <c r="B48" s="45" t="s">
        <v>253</v>
      </c>
      <c r="C48" s="16" t="s">
        <v>260</v>
      </c>
      <c r="D48" s="15" t="s">
        <v>261</v>
      </c>
      <c r="E48" s="14" t="s">
        <v>266</v>
      </c>
      <c r="F48" s="17" t="s">
        <v>273</v>
      </c>
      <c r="G48" s="17">
        <v>500</v>
      </c>
      <c r="H48" s="17">
        <v>7950</v>
      </c>
      <c r="I48" s="17">
        <v>140</v>
      </c>
      <c r="J48" s="35" t="s">
        <v>267</v>
      </c>
      <c r="K48" s="37"/>
      <c r="L48" s="10"/>
      <c r="M48" s="10"/>
      <c r="N48" s="153" t="s">
        <v>225</v>
      </c>
      <c r="O48" s="1" t="s">
        <v>123</v>
      </c>
      <c r="P48" s="1" t="s">
        <v>113</v>
      </c>
      <c r="Q48" s="1" t="s">
        <v>119</v>
      </c>
      <c r="R48" s="1" t="s">
        <v>121</v>
      </c>
      <c r="S48" s="1" t="s">
        <v>120</v>
      </c>
      <c r="T48" s="179">
        <v>42683</v>
      </c>
      <c r="U48" s="1">
        <v>2</v>
      </c>
      <c r="V48" s="1">
        <v>5.3999999999999999E-2</v>
      </c>
      <c r="W48" s="1">
        <v>0.04</v>
      </c>
      <c r="X48" s="1">
        <v>7950</v>
      </c>
      <c r="Y48" s="1">
        <v>140</v>
      </c>
      <c r="Z48" s="1">
        <v>0.88190000000000002</v>
      </c>
      <c r="AA48" s="180" t="s">
        <v>176</v>
      </c>
      <c r="AR48" s="6"/>
      <c r="AS48" s="6"/>
      <c r="AT48" s="6"/>
      <c r="AU48" s="6"/>
      <c r="AV48" s="6"/>
      <c r="AW48" s="6"/>
      <c r="AX48" s="6"/>
      <c r="AY48" s="6"/>
      <c r="AZ48" s="6"/>
    </row>
    <row r="49" spans="1:52" ht="30" customHeight="1" x14ac:dyDescent="0.25">
      <c r="A49" s="6"/>
      <c r="B49" s="47" t="s">
        <v>177</v>
      </c>
      <c r="C49" s="16" t="s">
        <v>260</v>
      </c>
      <c r="D49" s="15" t="s">
        <v>261</v>
      </c>
      <c r="E49" s="14" t="s">
        <v>266</v>
      </c>
      <c r="F49" s="17" t="s">
        <v>274</v>
      </c>
      <c r="G49" s="17">
        <v>1000</v>
      </c>
      <c r="H49" s="17">
        <v>7950</v>
      </c>
      <c r="I49" s="17">
        <v>140</v>
      </c>
      <c r="J49" s="35" t="s">
        <v>267</v>
      </c>
      <c r="K49" s="37"/>
      <c r="L49" s="10"/>
      <c r="M49" s="10"/>
      <c r="N49" s="153" t="s">
        <v>197</v>
      </c>
      <c r="O49" s="1" t="s">
        <v>123</v>
      </c>
      <c r="P49" s="1" t="s">
        <v>113</v>
      </c>
      <c r="Q49" s="1" t="s">
        <v>119</v>
      </c>
      <c r="R49" s="1" t="s">
        <v>118</v>
      </c>
      <c r="S49" s="1" t="s">
        <v>120</v>
      </c>
      <c r="T49" s="179">
        <v>42683</v>
      </c>
      <c r="U49" s="1">
        <v>5</v>
      </c>
      <c r="V49" s="1">
        <v>8.7999999999999995E-2</v>
      </c>
      <c r="W49" s="1">
        <v>5.2999999999999999E-2</v>
      </c>
      <c r="X49" s="1">
        <v>7840</v>
      </c>
      <c r="Y49" s="1">
        <v>140</v>
      </c>
      <c r="Z49" s="181">
        <v>0.88200000000000001</v>
      </c>
      <c r="AA49" s="180" t="s">
        <v>176</v>
      </c>
      <c r="AR49" s="6"/>
      <c r="AS49" s="6"/>
      <c r="AT49" s="6"/>
      <c r="AU49" s="6"/>
      <c r="AV49" s="6"/>
      <c r="AW49" s="6"/>
      <c r="AX49" s="6"/>
      <c r="AY49" s="6"/>
      <c r="AZ49" s="6"/>
    </row>
    <row r="50" spans="1:52" ht="30" customHeight="1" x14ac:dyDescent="0.25">
      <c r="A50" s="6"/>
      <c r="B50" s="48" t="s">
        <v>178</v>
      </c>
      <c r="C50" s="16" t="s">
        <v>260</v>
      </c>
      <c r="D50" s="15" t="s">
        <v>261</v>
      </c>
      <c r="E50" s="14" t="s">
        <v>266</v>
      </c>
      <c r="F50" s="17" t="s">
        <v>218</v>
      </c>
      <c r="G50" s="17">
        <v>2000</v>
      </c>
      <c r="H50" s="17">
        <v>7950</v>
      </c>
      <c r="I50" s="17">
        <v>140</v>
      </c>
      <c r="J50" s="35" t="s">
        <v>267</v>
      </c>
      <c r="K50" s="37"/>
      <c r="L50" s="10"/>
      <c r="M50" s="10"/>
      <c r="N50" s="153" t="s">
        <v>198</v>
      </c>
      <c r="O50" s="1" t="s">
        <v>123</v>
      </c>
      <c r="P50" s="1" t="s">
        <v>113</v>
      </c>
      <c r="Q50" s="1" t="s">
        <v>119</v>
      </c>
      <c r="R50" s="1" t="s">
        <v>118</v>
      </c>
      <c r="S50" s="1" t="s">
        <v>120</v>
      </c>
      <c r="T50" s="179">
        <v>42683</v>
      </c>
      <c r="U50" s="1">
        <v>10</v>
      </c>
      <c r="V50" s="1">
        <v>8.7999999999999995E-2</v>
      </c>
      <c r="W50" s="1">
        <v>6.7000000000000004E-2</v>
      </c>
      <c r="X50" s="1">
        <v>7840</v>
      </c>
      <c r="Y50" s="1">
        <v>140</v>
      </c>
      <c r="Z50" s="1">
        <v>0.8821</v>
      </c>
      <c r="AA50" s="180" t="s">
        <v>176</v>
      </c>
      <c r="AR50" s="6"/>
      <c r="AS50" s="6"/>
      <c r="AT50" s="6"/>
      <c r="AU50" s="6"/>
      <c r="AV50" s="6"/>
      <c r="AW50" s="6"/>
      <c r="AX50" s="6"/>
      <c r="AY50" s="6"/>
      <c r="AZ50" s="6"/>
    </row>
    <row r="51" spans="1:52" ht="30" customHeight="1" x14ac:dyDescent="0.25">
      <c r="A51" s="6"/>
      <c r="B51" s="49" t="s">
        <v>254</v>
      </c>
      <c r="C51" s="16" t="s">
        <v>260</v>
      </c>
      <c r="D51" s="15" t="s">
        <v>261</v>
      </c>
      <c r="E51" s="14" t="s">
        <v>266</v>
      </c>
      <c r="F51" s="17" t="s">
        <v>218</v>
      </c>
      <c r="G51" s="17">
        <v>2000</v>
      </c>
      <c r="H51" s="17">
        <v>7950</v>
      </c>
      <c r="I51" s="17">
        <v>140</v>
      </c>
      <c r="J51" s="35" t="s">
        <v>267</v>
      </c>
      <c r="K51" s="37"/>
      <c r="L51" s="10"/>
      <c r="M51" s="10"/>
      <c r="N51" s="153" t="s">
        <v>199</v>
      </c>
      <c r="O51" s="1" t="s">
        <v>123</v>
      </c>
      <c r="P51" s="1" t="s">
        <v>113</v>
      </c>
      <c r="Q51" s="1" t="s">
        <v>119</v>
      </c>
      <c r="R51" s="1" t="s">
        <v>118</v>
      </c>
      <c r="S51" s="1" t="s">
        <v>120</v>
      </c>
      <c r="T51" s="179">
        <v>42683</v>
      </c>
      <c r="U51" s="1">
        <v>20</v>
      </c>
      <c r="V51" s="1">
        <v>9.2999999999999999E-2</v>
      </c>
      <c r="W51" s="1">
        <v>8.3000000000000004E-2</v>
      </c>
      <c r="X51" s="1">
        <v>7840</v>
      </c>
      <c r="Y51" s="1">
        <v>140</v>
      </c>
      <c r="Z51" s="1">
        <v>0.88229999999999997</v>
      </c>
      <c r="AA51" s="180" t="s">
        <v>176</v>
      </c>
      <c r="AR51" s="6"/>
      <c r="AS51" s="6"/>
      <c r="AT51" s="6"/>
      <c r="AU51" s="6"/>
      <c r="AV51" s="6"/>
      <c r="AW51" s="6"/>
      <c r="AX51" s="6"/>
      <c r="AY51" s="6"/>
      <c r="AZ51" s="6"/>
    </row>
    <row r="52" spans="1:52" ht="30" customHeight="1" x14ac:dyDescent="0.25">
      <c r="A52" s="6"/>
      <c r="B52" s="50" t="s">
        <v>179</v>
      </c>
      <c r="C52" s="16" t="s">
        <v>260</v>
      </c>
      <c r="D52" s="15" t="s">
        <v>261</v>
      </c>
      <c r="E52" s="14" t="s">
        <v>266</v>
      </c>
      <c r="F52" s="17" t="s">
        <v>275</v>
      </c>
      <c r="G52" s="17">
        <v>5000</v>
      </c>
      <c r="H52" s="17">
        <v>7950</v>
      </c>
      <c r="I52" s="17">
        <v>140</v>
      </c>
      <c r="J52" s="35" t="s">
        <v>267</v>
      </c>
      <c r="K52" s="37"/>
      <c r="L52" s="10"/>
      <c r="M52" s="10"/>
      <c r="N52" s="153" t="s">
        <v>200</v>
      </c>
      <c r="O52" s="1" t="s">
        <v>123</v>
      </c>
      <c r="P52" s="1" t="s">
        <v>113</v>
      </c>
      <c r="Q52" s="1" t="s">
        <v>119</v>
      </c>
      <c r="R52" s="1" t="s">
        <v>121</v>
      </c>
      <c r="S52" s="1" t="s">
        <v>120</v>
      </c>
      <c r="T52" s="179">
        <v>42683</v>
      </c>
      <c r="U52" s="1">
        <v>20</v>
      </c>
      <c r="V52" s="1">
        <v>9.0999999999999998E-2</v>
      </c>
      <c r="W52" s="1">
        <v>8.3000000000000004E-2</v>
      </c>
      <c r="X52" s="1">
        <v>7840</v>
      </c>
      <c r="Y52" s="1">
        <v>140</v>
      </c>
      <c r="Z52" s="1">
        <v>0.88239999999999996</v>
      </c>
      <c r="AA52" s="180" t="s">
        <v>176</v>
      </c>
      <c r="AR52" s="6"/>
      <c r="AS52" s="6"/>
      <c r="AT52" s="6"/>
      <c r="AU52" s="6"/>
      <c r="AV52" s="6"/>
      <c r="AW52" s="6"/>
      <c r="AX52" s="6"/>
      <c r="AY52" s="6"/>
      <c r="AZ52" s="6"/>
    </row>
    <row r="53" spans="1:52" ht="30" customHeight="1" x14ac:dyDescent="0.25">
      <c r="A53" s="6"/>
      <c r="B53" s="51" t="s">
        <v>180</v>
      </c>
      <c r="C53" s="16" t="s">
        <v>260</v>
      </c>
      <c r="D53" s="15" t="s">
        <v>261</v>
      </c>
      <c r="E53" s="14" t="s">
        <v>266</v>
      </c>
      <c r="F53" s="17" t="s">
        <v>276</v>
      </c>
      <c r="G53" s="17">
        <v>10000</v>
      </c>
      <c r="H53" s="17">
        <v>7950</v>
      </c>
      <c r="I53" s="17">
        <v>140</v>
      </c>
      <c r="J53" s="35" t="s">
        <v>267</v>
      </c>
      <c r="K53" s="37"/>
      <c r="L53" s="10"/>
      <c r="M53" s="10"/>
      <c r="N53" s="153" t="s">
        <v>201</v>
      </c>
      <c r="O53" s="1" t="s">
        <v>123</v>
      </c>
      <c r="P53" s="1" t="s">
        <v>113</v>
      </c>
      <c r="Q53" s="1" t="s">
        <v>119</v>
      </c>
      <c r="R53" s="1" t="s">
        <v>118</v>
      </c>
      <c r="S53" s="1" t="s">
        <v>120</v>
      </c>
      <c r="T53" s="179">
        <v>42683</v>
      </c>
      <c r="U53" s="1">
        <v>50</v>
      </c>
      <c r="V53" s="1">
        <v>0.08</v>
      </c>
      <c r="W53" s="172">
        <v>0.1</v>
      </c>
      <c r="X53" s="1">
        <v>7840</v>
      </c>
      <c r="Y53" s="1">
        <v>140</v>
      </c>
      <c r="Z53" s="1">
        <v>0.88239999999999996</v>
      </c>
      <c r="AA53" s="180" t="s">
        <v>176</v>
      </c>
      <c r="AR53" s="6"/>
      <c r="AS53" s="6"/>
      <c r="AT53" s="6"/>
      <c r="AU53" s="6"/>
      <c r="AV53" s="6"/>
      <c r="AW53" s="6"/>
      <c r="AX53" s="6"/>
      <c r="AY53" s="6"/>
      <c r="AZ53" s="6"/>
    </row>
    <row r="54" spans="1:52" ht="30" customHeight="1" x14ac:dyDescent="0.25">
      <c r="A54" s="6"/>
      <c r="B54" s="52" t="s">
        <v>255</v>
      </c>
      <c r="C54" s="16" t="s">
        <v>260</v>
      </c>
      <c r="D54" s="15" t="s">
        <v>261</v>
      </c>
      <c r="E54" s="14" t="s">
        <v>262</v>
      </c>
      <c r="F54" s="14" t="s">
        <v>331</v>
      </c>
      <c r="G54" s="17">
        <v>5000</v>
      </c>
      <c r="H54" s="11">
        <v>7950</v>
      </c>
      <c r="I54" s="11">
        <v>140</v>
      </c>
      <c r="J54" s="35" t="s">
        <v>263</v>
      </c>
      <c r="K54" s="37"/>
      <c r="L54" s="10"/>
      <c r="M54" s="10"/>
      <c r="N54" s="153" t="s">
        <v>202</v>
      </c>
      <c r="O54" s="1" t="s">
        <v>123</v>
      </c>
      <c r="P54" s="1" t="s">
        <v>113</v>
      </c>
      <c r="Q54" s="1" t="s">
        <v>119</v>
      </c>
      <c r="R54" s="1" t="s">
        <v>118</v>
      </c>
      <c r="S54" s="1" t="s">
        <v>120</v>
      </c>
      <c r="T54" s="179">
        <v>42683</v>
      </c>
      <c r="U54" s="1">
        <v>100</v>
      </c>
      <c r="V54" s="1">
        <v>0.08</v>
      </c>
      <c r="W54" s="1">
        <v>0.17</v>
      </c>
      <c r="X54" s="1">
        <v>7840</v>
      </c>
      <c r="Y54" s="1">
        <v>140</v>
      </c>
      <c r="Z54" s="1">
        <v>0.88539999999999996</v>
      </c>
      <c r="AA54" s="180" t="s">
        <v>176</v>
      </c>
      <c r="AR54" s="6"/>
      <c r="AS54" s="6"/>
      <c r="AT54" s="6"/>
      <c r="AU54" s="6"/>
      <c r="AV54" s="6"/>
      <c r="AW54" s="6"/>
      <c r="AX54" s="6"/>
      <c r="AY54" s="6"/>
      <c r="AZ54" s="6"/>
    </row>
    <row r="55" spans="1:52" ht="30" customHeight="1" x14ac:dyDescent="0.25">
      <c r="A55" s="6"/>
      <c r="B55" s="53" t="s">
        <v>256</v>
      </c>
      <c r="C55" s="16" t="s">
        <v>260</v>
      </c>
      <c r="D55" s="15" t="s">
        <v>261</v>
      </c>
      <c r="E55" s="14" t="s">
        <v>262</v>
      </c>
      <c r="F55" s="14" t="s">
        <v>330</v>
      </c>
      <c r="G55" s="61">
        <v>10000</v>
      </c>
      <c r="H55" s="23">
        <v>7950</v>
      </c>
      <c r="I55" s="23">
        <v>140</v>
      </c>
      <c r="J55" s="41" t="s">
        <v>264</v>
      </c>
      <c r="K55" s="37"/>
      <c r="L55" s="10"/>
      <c r="M55" s="10"/>
      <c r="N55" s="153" t="s">
        <v>203</v>
      </c>
      <c r="O55" s="1" t="s">
        <v>123</v>
      </c>
      <c r="P55" s="1" t="s">
        <v>113</v>
      </c>
      <c r="Q55" s="1" t="s">
        <v>119</v>
      </c>
      <c r="R55" s="1" t="s">
        <v>118</v>
      </c>
      <c r="S55" s="1" t="s">
        <v>120</v>
      </c>
      <c r="T55" s="179">
        <v>42683</v>
      </c>
      <c r="U55" s="1">
        <v>200</v>
      </c>
      <c r="V55" s="1">
        <v>0.28999999999999998</v>
      </c>
      <c r="W55" s="1">
        <v>0.33</v>
      </c>
      <c r="X55" s="1">
        <v>7840</v>
      </c>
      <c r="Y55" s="1">
        <v>140</v>
      </c>
      <c r="Z55" s="1">
        <v>0.88519999999999999</v>
      </c>
      <c r="AA55" s="180" t="s">
        <v>176</v>
      </c>
      <c r="AR55" s="6"/>
      <c r="AS55" s="6"/>
      <c r="AT55" s="6"/>
      <c r="AU55" s="6"/>
      <c r="AV55" s="6"/>
      <c r="AW55" s="6"/>
      <c r="AX55" s="6"/>
      <c r="AY55" s="6"/>
      <c r="AZ55" s="6"/>
    </row>
    <row r="56" spans="1:52" ht="30" customHeight="1" x14ac:dyDescent="0.25">
      <c r="A56" s="10"/>
      <c r="B56" s="53" t="s">
        <v>257</v>
      </c>
      <c r="C56" s="16" t="s">
        <v>260</v>
      </c>
      <c r="D56" s="15" t="s">
        <v>261</v>
      </c>
      <c r="E56" s="14" t="s">
        <v>268</v>
      </c>
      <c r="F56" s="14" t="s">
        <v>332</v>
      </c>
      <c r="G56" s="62">
        <v>20000</v>
      </c>
      <c r="H56" s="1">
        <v>7950</v>
      </c>
      <c r="I56" s="1">
        <v>140</v>
      </c>
      <c r="J56" s="12" t="s">
        <v>265</v>
      </c>
      <c r="K56" s="39"/>
      <c r="L56" s="10"/>
      <c r="M56" s="10"/>
      <c r="N56" s="153" t="s">
        <v>204</v>
      </c>
      <c r="O56" s="1" t="s">
        <v>123</v>
      </c>
      <c r="P56" s="1" t="s">
        <v>113</v>
      </c>
      <c r="Q56" s="1" t="s">
        <v>119</v>
      </c>
      <c r="R56" s="1" t="s">
        <v>121</v>
      </c>
      <c r="S56" s="1" t="s">
        <v>120</v>
      </c>
      <c r="T56" s="179">
        <v>42683</v>
      </c>
      <c r="U56" s="1">
        <v>200</v>
      </c>
      <c r="V56" s="1">
        <v>0.33</v>
      </c>
      <c r="W56" s="1">
        <v>0.33</v>
      </c>
      <c r="X56" s="1">
        <v>7840</v>
      </c>
      <c r="Y56" s="1">
        <v>140</v>
      </c>
      <c r="Z56" s="181">
        <v>0.88500000000000001</v>
      </c>
      <c r="AA56" s="180" t="s">
        <v>176</v>
      </c>
      <c r="AR56" s="6"/>
      <c r="AS56" s="6"/>
      <c r="AT56" s="6"/>
      <c r="AU56" s="6"/>
      <c r="AV56" s="6"/>
      <c r="AW56" s="6"/>
      <c r="AX56" s="6"/>
      <c r="AY56" s="6"/>
      <c r="AZ56" s="6"/>
    </row>
    <row r="57" spans="1:52" ht="30" customHeight="1" x14ac:dyDescent="0.25">
      <c r="A57" s="10"/>
      <c r="B57" s="55"/>
      <c r="C57" s="9"/>
      <c r="D57" s="11"/>
      <c r="E57" s="11"/>
      <c r="F57" s="11"/>
      <c r="G57" s="17"/>
      <c r="H57" s="11"/>
      <c r="I57" s="11"/>
      <c r="J57" s="44"/>
      <c r="K57" s="40"/>
      <c r="L57" s="10"/>
      <c r="M57" s="10"/>
      <c r="N57" s="153" t="s">
        <v>205</v>
      </c>
      <c r="O57" s="1" t="s">
        <v>123</v>
      </c>
      <c r="P57" s="1" t="s">
        <v>113</v>
      </c>
      <c r="Q57" s="1" t="s">
        <v>119</v>
      </c>
      <c r="R57" s="1" t="s">
        <v>118</v>
      </c>
      <c r="S57" s="1" t="s">
        <v>120</v>
      </c>
      <c r="T57" s="179">
        <v>42683</v>
      </c>
      <c r="U57" s="1">
        <v>500</v>
      </c>
      <c r="V57" s="1">
        <v>0.94</v>
      </c>
      <c r="W57" s="1">
        <v>0.83</v>
      </c>
      <c r="X57" s="1">
        <v>7840</v>
      </c>
      <c r="Y57" s="1">
        <v>140</v>
      </c>
      <c r="Z57" s="1">
        <v>0.88539999999999996</v>
      </c>
      <c r="AA57" s="180" t="s">
        <v>176</v>
      </c>
      <c r="AR57" s="6"/>
      <c r="AS57" s="6"/>
      <c r="AT57" s="6"/>
      <c r="AU57" s="6"/>
      <c r="AV57" s="6"/>
      <c r="AW57" s="6"/>
      <c r="AX57" s="6"/>
      <c r="AY57" s="6"/>
      <c r="AZ57" s="6"/>
    </row>
    <row r="58" spans="1:52" ht="30" customHeight="1" thickBot="1" x14ac:dyDescent="0.3">
      <c r="A58" s="10"/>
      <c r="B58" s="56"/>
      <c r="C58" s="27"/>
      <c r="D58" s="27"/>
      <c r="E58" s="27"/>
      <c r="F58" s="34"/>
      <c r="G58" s="63"/>
      <c r="H58" s="27"/>
      <c r="I58" s="27"/>
      <c r="J58" s="42"/>
      <c r="K58" s="37"/>
      <c r="L58" s="10"/>
      <c r="M58" s="10"/>
      <c r="N58" s="153" t="s">
        <v>206</v>
      </c>
      <c r="O58" s="1" t="s">
        <v>123</v>
      </c>
      <c r="P58" s="1" t="s">
        <v>113</v>
      </c>
      <c r="Q58" s="1" t="s">
        <v>119</v>
      </c>
      <c r="R58" s="1" t="s">
        <v>118</v>
      </c>
      <c r="S58" s="1" t="s">
        <v>120</v>
      </c>
      <c r="T58" s="179">
        <v>42683</v>
      </c>
      <c r="U58" s="1">
        <v>1000</v>
      </c>
      <c r="V58" s="156">
        <v>0</v>
      </c>
      <c r="W58" s="1">
        <v>1.7</v>
      </c>
      <c r="X58" s="1">
        <v>7840</v>
      </c>
      <c r="Y58" s="1">
        <v>140</v>
      </c>
      <c r="Z58" s="1">
        <v>0.88449999999999995</v>
      </c>
      <c r="AA58" s="180" t="s">
        <v>176</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153" t="s">
        <v>207</v>
      </c>
      <c r="O59" s="1" t="s">
        <v>123</v>
      </c>
      <c r="P59" s="1" t="s">
        <v>113</v>
      </c>
      <c r="Q59" s="1" t="s">
        <v>119</v>
      </c>
      <c r="R59" s="1" t="s">
        <v>118</v>
      </c>
      <c r="S59" s="1" t="s">
        <v>120</v>
      </c>
      <c r="T59" s="179">
        <v>42683</v>
      </c>
      <c r="U59" s="1">
        <v>2000</v>
      </c>
      <c r="V59" s="156">
        <v>3</v>
      </c>
      <c r="W59" s="1">
        <v>3.3</v>
      </c>
      <c r="X59" s="1">
        <v>7840</v>
      </c>
      <c r="Y59" s="1">
        <v>140</v>
      </c>
      <c r="Z59" s="1">
        <v>0.88429999999999997</v>
      </c>
      <c r="AA59" s="180" t="s">
        <v>176</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153" t="s">
        <v>208</v>
      </c>
      <c r="O60" s="1" t="s">
        <v>123</v>
      </c>
      <c r="P60" s="1" t="s">
        <v>113</v>
      </c>
      <c r="Q60" s="1" t="s">
        <v>119</v>
      </c>
      <c r="R60" s="1" t="s">
        <v>121</v>
      </c>
      <c r="S60" s="1" t="s">
        <v>120</v>
      </c>
      <c r="T60" s="182">
        <v>42683</v>
      </c>
      <c r="U60" s="1">
        <v>2000</v>
      </c>
      <c r="V60" s="1">
        <v>3.9</v>
      </c>
      <c r="W60" s="1">
        <v>3.3</v>
      </c>
      <c r="X60" s="1">
        <v>7840</v>
      </c>
      <c r="Y60" s="1">
        <v>140</v>
      </c>
      <c r="Z60" s="1">
        <v>0.8841</v>
      </c>
      <c r="AA60" s="183" t="s">
        <v>176</v>
      </c>
      <c r="AP60" s="6"/>
      <c r="AQ60" s="31"/>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173" t="s">
        <v>209</v>
      </c>
      <c r="O61" s="174" t="s">
        <v>123</v>
      </c>
      <c r="P61" s="174" t="s">
        <v>113</v>
      </c>
      <c r="Q61" s="174" t="s">
        <v>119</v>
      </c>
      <c r="R61" s="174" t="s">
        <v>118</v>
      </c>
      <c r="S61" s="177" t="s">
        <v>120</v>
      </c>
      <c r="T61" s="184">
        <v>42683</v>
      </c>
      <c r="U61" s="185">
        <v>5000</v>
      </c>
      <c r="V61" s="174">
        <v>7.7</v>
      </c>
      <c r="W61" s="174">
        <v>8.3000000000000007</v>
      </c>
      <c r="X61" s="174">
        <v>7840</v>
      </c>
      <c r="Y61" s="174">
        <v>140</v>
      </c>
      <c r="Z61" s="177">
        <v>0.88370000000000004</v>
      </c>
      <c r="AA61" s="178" t="s">
        <v>176</v>
      </c>
      <c r="AP61" s="6"/>
      <c r="AQ61" s="31"/>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6"/>
      <c r="AO62" s="26"/>
      <c r="AP62" s="31"/>
      <c r="AQ62" s="31"/>
      <c r="AR62" s="6"/>
      <c r="AS62" s="6"/>
      <c r="AT62" s="6"/>
      <c r="AU62" s="6"/>
      <c r="AV62" s="6"/>
      <c r="AW62" s="6"/>
      <c r="AX62" s="6"/>
      <c r="AY62" s="6"/>
      <c r="AZ62" s="6"/>
    </row>
    <row r="63" spans="1:52" ht="30" customHeight="1" thickBot="1" x14ac:dyDescent="0.25">
      <c r="A63" s="10"/>
      <c r="B63" s="10"/>
      <c r="C63" s="10"/>
      <c r="D63" s="206"/>
      <c r="E63" s="206"/>
      <c r="F63" s="206"/>
      <c r="G63" s="206"/>
      <c r="H63" s="206"/>
      <c r="I63" s="206"/>
      <c r="J63" s="206"/>
      <c r="K63" s="206"/>
      <c r="L63" s="206"/>
      <c r="M63" s="206"/>
      <c r="N63" s="206"/>
      <c r="O63" s="206"/>
      <c r="P63" s="206"/>
      <c r="Q63" s="206"/>
      <c r="R63" s="206"/>
      <c r="S63" s="206"/>
      <c r="T63" s="206"/>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0"/>
      <c r="B64" s="10"/>
      <c r="C64" s="10"/>
      <c r="D64" s="983" t="s">
        <v>234</v>
      </c>
      <c r="E64" s="984"/>
      <c r="F64" s="984"/>
      <c r="G64" s="984"/>
      <c r="H64" s="984"/>
      <c r="I64" s="984"/>
      <c r="J64" s="984"/>
      <c r="K64" s="984"/>
      <c r="L64" s="984"/>
      <c r="M64" s="984"/>
      <c r="N64" s="984"/>
      <c r="O64" s="984"/>
      <c r="P64" s="984"/>
      <c r="Q64" s="984"/>
      <c r="R64" s="984"/>
      <c r="S64" s="984"/>
      <c r="T64" s="985"/>
      <c r="V64" s="1106" t="s">
        <v>233</v>
      </c>
      <c r="W64" s="1107"/>
      <c r="X64" s="1107"/>
      <c r="Y64" s="1107"/>
      <c r="Z64" s="1108"/>
      <c r="AE64" s="10"/>
      <c r="AF64" s="10"/>
      <c r="AL64" s="10"/>
      <c r="AM64" s="10"/>
      <c r="AN64" s="10"/>
      <c r="AO64" s="10"/>
      <c r="AP64" s="10"/>
      <c r="AQ64" s="10"/>
      <c r="AR64" s="10"/>
      <c r="AS64" s="10"/>
      <c r="AT64" s="10"/>
      <c r="AU64" s="10"/>
      <c r="AV64" s="6"/>
      <c r="AW64" s="6"/>
      <c r="AX64" s="6"/>
      <c r="AY64" s="6"/>
      <c r="AZ64" s="6"/>
    </row>
    <row r="65" spans="1:52" ht="30" customHeight="1" thickBot="1" x14ac:dyDescent="0.3">
      <c r="A65" s="10"/>
      <c r="B65" s="10"/>
      <c r="C65" s="10"/>
      <c r="D65" s="986"/>
      <c r="E65" s="987"/>
      <c r="F65" s="987"/>
      <c r="G65" s="987"/>
      <c r="H65" s="987"/>
      <c r="I65" s="987"/>
      <c r="J65" s="987"/>
      <c r="K65" s="987"/>
      <c r="L65" s="987"/>
      <c r="M65" s="987"/>
      <c r="N65" s="987"/>
      <c r="O65" s="987"/>
      <c r="P65" s="987"/>
      <c r="Q65" s="987"/>
      <c r="R65" s="987"/>
      <c r="S65" s="987"/>
      <c r="T65" s="988"/>
      <c r="V65" s="1109"/>
      <c r="W65" s="1110"/>
      <c r="X65" s="1110"/>
      <c r="Y65" s="1110"/>
      <c r="Z65" s="1111"/>
      <c r="AF65" s="10"/>
      <c r="AL65" s="10"/>
      <c r="AM65" s="10"/>
      <c r="AN65" s="10"/>
      <c r="AO65" s="10"/>
      <c r="AP65" s="10"/>
      <c r="AQ65" s="10"/>
      <c r="AR65" s="10"/>
      <c r="AS65" s="10"/>
      <c r="AT65" s="10"/>
      <c r="AU65" s="10"/>
      <c r="AV65" s="6"/>
      <c r="AW65" s="6"/>
      <c r="AX65" s="6"/>
      <c r="AY65" s="6"/>
      <c r="AZ65" s="6"/>
    </row>
    <row r="66" spans="1:52" ht="30" customHeight="1" thickBot="1" x14ac:dyDescent="0.3">
      <c r="A66" s="10"/>
      <c r="B66" s="10"/>
      <c r="C66" s="10"/>
      <c r="D66" s="989" t="s">
        <v>283</v>
      </c>
      <c r="E66" s="990"/>
      <c r="F66" s="990"/>
      <c r="G66" s="990"/>
      <c r="H66" s="990"/>
      <c r="I66" s="990"/>
      <c r="J66" s="990"/>
      <c r="K66" s="990"/>
      <c r="L66" s="990"/>
      <c r="M66" s="990"/>
      <c r="N66" s="990"/>
      <c r="O66" s="990"/>
      <c r="P66" s="990"/>
      <c r="Q66" s="990"/>
      <c r="R66" s="990"/>
      <c r="S66" s="990"/>
      <c r="T66" s="991"/>
      <c r="V66" s="1080" t="s">
        <v>4</v>
      </c>
      <c r="W66" s="1049" t="s">
        <v>16</v>
      </c>
      <c r="X66" s="1049" t="s">
        <v>29</v>
      </c>
      <c r="Y66" s="1051" t="s">
        <v>160</v>
      </c>
      <c r="Z66" s="1053" t="s">
        <v>210</v>
      </c>
      <c r="AM66" s="10"/>
      <c r="AN66" s="10"/>
      <c r="AO66" s="10"/>
      <c r="AP66" s="10"/>
      <c r="AQ66" s="10"/>
      <c r="AR66" s="10"/>
      <c r="AS66" s="10"/>
      <c r="AT66" s="10"/>
      <c r="AU66" s="10"/>
      <c r="AV66" s="6"/>
      <c r="AW66" s="6"/>
      <c r="AX66" s="6"/>
      <c r="AY66" s="6"/>
      <c r="AZ66" s="6"/>
    </row>
    <row r="67" spans="1:52" ht="30" customHeight="1" thickBot="1" x14ac:dyDescent="0.25">
      <c r="A67" s="249"/>
      <c r="B67" s="207"/>
      <c r="C67" s="208"/>
      <c r="D67" s="1003" t="s">
        <v>16</v>
      </c>
      <c r="E67" s="1001" t="s">
        <v>189</v>
      </c>
      <c r="F67" s="1001" t="s">
        <v>190</v>
      </c>
      <c r="G67" s="1001" t="s">
        <v>191</v>
      </c>
      <c r="H67" s="1001" t="s">
        <v>192</v>
      </c>
      <c r="I67" s="1001" t="s">
        <v>193</v>
      </c>
      <c r="J67" s="1001" t="s">
        <v>194</v>
      </c>
      <c r="K67" s="1001" t="s">
        <v>21</v>
      </c>
      <c r="L67" s="1057" t="s">
        <v>195</v>
      </c>
      <c r="M67" s="232"/>
      <c r="N67" s="232"/>
      <c r="O67" s="1068" t="s">
        <v>210</v>
      </c>
      <c r="P67" s="1069" t="s">
        <v>193</v>
      </c>
      <c r="Q67" s="1070"/>
      <c r="R67" s="1071"/>
      <c r="S67" s="1055" t="s">
        <v>21</v>
      </c>
      <c r="T67" s="1057" t="s">
        <v>195</v>
      </c>
      <c r="V67" s="1081"/>
      <c r="W67" s="1050"/>
      <c r="X67" s="1050"/>
      <c r="Y67" s="1052"/>
      <c r="Z67" s="1054"/>
      <c r="AM67" s="10"/>
      <c r="AN67" s="10"/>
      <c r="AO67" s="10"/>
      <c r="AP67" s="10"/>
      <c r="AQ67" s="10"/>
      <c r="AR67" s="10"/>
      <c r="AS67" s="10"/>
      <c r="AT67" s="10"/>
      <c r="AU67" s="10"/>
      <c r="AV67" s="6"/>
      <c r="AW67" s="6"/>
      <c r="AX67" s="6"/>
      <c r="AY67" s="6"/>
      <c r="AZ67" s="6"/>
    </row>
    <row r="68" spans="1:52" ht="39.950000000000003" customHeight="1" thickBot="1" x14ac:dyDescent="0.25">
      <c r="A68" s="249"/>
      <c r="B68" s="232"/>
      <c r="C68" s="208"/>
      <c r="D68" s="1004"/>
      <c r="E68" s="1002"/>
      <c r="F68" s="1002"/>
      <c r="G68" s="1002"/>
      <c r="H68" s="1002"/>
      <c r="I68" s="1002"/>
      <c r="J68" s="1002"/>
      <c r="K68" s="1002"/>
      <c r="L68" s="1058"/>
      <c r="M68" s="232"/>
      <c r="N68" s="232"/>
      <c r="O68" s="1068"/>
      <c r="P68" s="1069"/>
      <c r="Q68" s="1070"/>
      <c r="R68" s="1071"/>
      <c r="S68" s="1056"/>
      <c r="T68" s="1058"/>
      <c r="V68" s="288"/>
      <c r="W68" s="289"/>
      <c r="X68" s="289"/>
      <c r="Y68" s="289"/>
      <c r="Z68" s="290"/>
      <c r="AM68" s="10"/>
      <c r="AN68" s="10"/>
      <c r="AO68" s="10"/>
      <c r="AP68" s="10"/>
      <c r="AQ68" s="10"/>
      <c r="AR68" s="10"/>
      <c r="AS68" s="10"/>
      <c r="AT68" s="10"/>
      <c r="AU68" s="10"/>
      <c r="AV68" s="6"/>
      <c r="AW68" s="6"/>
      <c r="AX68" s="6"/>
      <c r="AY68" s="6"/>
      <c r="AZ68" s="6"/>
    </row>
    <row r="69" spans="1:52" ht="39.950000000000003" customHeight="1" thickBot="1" x14ac:dyDescent="0.25">
      <c r="A69" s="249"/>
      <c r="B69" s="207"/>
      <c r="C69" s="208"/>
      <c r="D69" s="210"/>
      <c r="E69" s="210"/>
      <c r="F69" s="210"/>
      <c r="G69" s="210"/>
      <c r="H69" s="210"/>
      <c r="I69" s="211"/>
      <c r="J69" s="211"/>
      <c r="K69" s="211"/>
      <c r="L69" s="211"/>
      <c r="M69" s="232"/>
      <c r="N69" s="232"/>
      <c r="O69" s="212"/>
      <c r="P69" s="212"/>
      <c r="Q69" s="212"/>
      <c r="R69" s="212"/>
      <c r="S69" s="213"/>
      <c r="T69" s="214"/>
      <c r="V69" s="192">
        <v>1</v>
      </c>
      <c r="W69" s="193" t="s">
        <v>88</v>
      </c>
      <c r="X69" s="194">
        <v>31301284</v>
      </c>
      <c r="Y69" s="194">
        <v>1E-3</v>
      </c>
      <c r="Z69" s="12" t="s">
        <v>167</v>
      </c>
      <c r="AM69" s="10"/>
      <c r="AN69" s="10"/>
      <c r="AO69" s="10"/>
      <c r="AP69" s="10"/>
      <c r="AQ69" s="10"/>
      <c r="AR69" s="10"/>
      <c r="AS69" s="10"/>
      <c r="AT69" s="10"/>
      <c r="AU69" s="10"/>
      <c r="AV69" s="6"/>
      <c r="AW69" s="6"/>
      <c r="AX69" s="6"/>
      <c r="AY69" s="6"/>
      <c r="AZ69" s="6"/>
    </row>
    <row r="70" spans="1:52" ht="39.950000000000003" customHeight="1" x14ac:dyDescent="0.2">
      <c r="A70" s="992" t="s">
        <v>284</v>
      </c>
      <c r="B70" s="993"/>
      <c r="C70" s="998" t="s">
        <v>239</v>
      </c>
      <c r="D70" s="1113" t="s">
        <v>196</v>
      </c>
      <c r="E70" s="1034" t="s">
        <v>285</v>
      </c>
      <c r="F70" s="215">
        <v>18.2</v>
      </c>
      <c r="G70" s="215">
        <v>0.1</v>
      </c>
      <c r="H70" s="216">
        <v>0</v>
      </c>
      <c r="I70" s="1116">
        <v>0.2</v>
      </c>
      <c r="J70" s="1116">
        <v>1.96</v>
      </c>
      <c r="K70" s="1119">
        <v>42580</v>
      </c>
      <c r="L70" s="1059" t="s">
        <v>286</v>
      </c>
      <c r="M70" s="232"/>
      <c r="N70" s="232"/>
      <c r="O70" s="294"/>
      <c r="P70" s="291" t="s">
        <v>237</v>
      </c>
      <c r="Q70" s="236" t="s">
        <v>287</v>
      </c>
      <c r="R70" s="236" t="s">
        <v>238</v>
      </c>
      <c r="S70" s="1062" t="s">
        <v>288</v>
      </c>
      <c r="T70" s="1063" t="s">
        <v>289</v>
      </c>
      <c r="V70" s="192">
        <v>2</v>
      </c>
      <c r="W70" s="193" t="s">
        <v>114</v>
      </c>
      <c r="X70" s="194" t="s">
        <v>91</v>
      </c>
      <c r="Y70" s="194">
        <v>1.0000000000000001E-5</v>
      </c>
      <c r="Z70" s="12" t="s">
        <v>168</v>
      </c>
      <c r="AM70" s="10"/>
      <c r="AN70" s="10"/>
      <c r="AO70" s="10"/>
      <c r="AP70" s="10"/>
      <c r="AQ70" s="10"/>
      <c r="AR70" s="10"/>
      <c r="AS70" s="10"/>
      <c r="AT70" s="10"/>
      <c r="AU70" s="10"/>
      <c r="AV70" s="6"/>
      <c r="AW70" s="6"/>
      <c r="AX70" s="6"/>
      <c r="AY70" s="6"/>
      <c r="AZ70" s="6"/>
    </row>
    <row r="71" spans="1:52" ht="39.950000000000003" customHeight="1" x14ac:dyDescent="0.2">
      <c r="A71" s="994"/>
      <c r="B71" s="995"/>
      <c r="C71" s="999"/>
      <c r="D71" s="1114"/>
      <c r="E71" s="1025"/>
      <c r="F71" s="217">
        <v>20.100000000000001</v>
      </c>
      <c r="G71" s="221">
        <v>0.1</v>
      </c>
      <c r="H71" s="218">
        <v>0</v>
      </c>
      <c r="I71" s="1117"/>
      <c r="J71" s="1117"/>
      <c r="K71" s="1047"/>
      <c r="L71" s="1060"/>
      <c r="M71" s="232"/>
      <c r="N71" s="232"/>
      <c r="O71" s="1022" t="s">
        <v>290</v>
      </c>
      <c r="P71" s="292">
        <f>I70</f>
        <v>0.2</v>
      </c>
      <c r="Q71" s="219">
        <f>I73</f>
        <v>1.7</v>
      </c>
      <c r="R71" s="219">
        <f>I76</f>
        <v>0.06</v>
      </c>
      <c r="S71" s="1017"/>
      <c r="T71" s="1020"/>
      <c r="V71" s="192">
        <v>3</v>
      </c>
      <c r="W71" s="193" t="s">
        <v>88</v>
      </c>
      <c r="X71" s="194">
        <v>31301283</v>
      </c>
      <c r="Y71" s="196">
        <v>1E-3</v>
      </c>
      <c r="Z71" s="12" t="s">
        <v>169</v>
      </c>
      <c r="AM71" s="10"/>
      <c r="AN71" s="10"/>
      <c r="AO71" s="10"/>
      <c r="AP71" s="10"/>
      <c r="AQ71" s="10"/>
      <c r="AR71" s="10"/>
      <c r="AS71" s="10"/>
      <c r="AT71" s="10"/>
      <c r="AU71" s="10"/>
      <c r="AV71" s="6"/>
      <c r="AW71" s="6"/>
      <c r="AX71" s="6"/>
      <c r="AY71" s="6"/>
      <c r="AZ71" s="6"/>
    </row>
    <row r="72" spans="1:52" ht="39.950000000000003" customHeight="1" thickBot="1" x14ac:dyDescent="0.25">
      <c r="A72" s="996"/>
      <c r="B72" s="997"/>
      <c r="C72" s="999"/>
      <c r="D72" s="1114"/>
      <c r="E72" s="1025"/>
      <c r="F72" s="220">
        <v>22</v>
      </c>
      <c r="G72" s="221">
        <v>0.1</v>
      </c>
      <c r="H72" s="218">
        <v>0</v>
      </c>
      <c r="I72" s="1118"/>
      <c r="J72" s="1118"/>
      <c r="K72" s="1048"/>
      <c r="L72" s="1061"/>
      <c r="M72" s="232"/>
      <c r="N72" s="232"/>
      <c r="O72" s="1023"/>
      <c r="P72" s="293"/>
      <c r="Q72" s="222"/>
      <c r="R72" s="222"/>
      <c r="S72" s="1018"/>
      <c r="T72" s="1021"/>
      <c r="V72" s="192">
        <v>4</v>
      </c>
      <c r="W72" s="193" t="s">
        <v>88</v>
      </c>
      <c r="X72" s="194">
        <v>34508523</v>
      </c>
      <c r="Y72" s="194">
        <v>0.01</v>
      </c>
      <c r="Z72" s="12" t="s">
        <v>211</v>
      </c>
      <c r="AM72" s="10"/>
      <c r="AN72" s="10"/>
      <c r="AO72" s="10"/>
      <c r="AP72" s="10"/>
      <c r="AQ72" s="10"/>
      <c r="AR72" s="10"/>
      <c r="AS72" s="10"/>
      <c r="AT72" s="10"/>
      <c r="AU72" s="10"/>
      <c r="AV72" s="6"/>
      <c r="AW72" s="6"/>
      <c r="AX72" s="6"/>
      <c r="AY72" s="6"/>
      <c r="AZ72" s="6"/>
    </row>
    <row r="73" spans="1:52" ht="39.950000000000003" customHeight="1" x14ac:dyDescent="0.2">
      <c r="A73" s="977" t="s">
        <v>291</v>
      </c>
      <c r="B73" s="978"/>
      <c r="C73" s="999"/>
      <c r="D73" s="1114"/>
      <c r="E73" s="1025"/>
      <c r="F73" s="223">
        <v>41.8</v>
      </c>
      <c r="G73" s="221">
        <v>0.1</v>
      </c>
      <c r="H73" s="223">
        <v>-1.8</v>
      </c>
      <c r="I73" s="1120">
        <v>1.7</v>
      </c>
      <c r="J73" s="1120">
        <v>1.96</v>
      </c>
      <c r="K73" s="1046">
        <v>42586</v>
      </c>
      <c r="L73" s="1064" t="s">
        <v>292</v>
      </c>
      <c r="M73" s="232"/>
      <c r="N73" s="232"/>
      <c r="O73" s="232"/>
      <c r="P73" s="232"/>
      <c r="Q73" s="232"/>
      <c r="R73" s="232"/>
      <c r="S73" s="232"/>
      <c r="T73" s="261"/>
      <c r="V73" s="192">
        <v>5</v>
      </c>
      <c r="W73" s="193" t="s">
        <v>88</v>
      </c>
      <c r="X73" s="194">
        <v>29605076</v>
      </c>
      <c r="Y73" s="197">
        <v>0.1</v>
      </c>
      <c r="Z73" s="12" t="s">
        <v>170</v>
      </c>
      <c r="AM73" s="10"/>
      <c r="AN73" s="10"/>
      <c r="AO73" s="10"/>
      <c r="AP73" s="10"/>
      <c r="AQ73" s="10"/>
      <c r="AR73" s="10"/>
      <c r="AS73" s="10"/>
      <c r="AT73" s="10"/>
      <c r="AU73" s="10"/>
      <c r="AV73" s="6"/>
      <c r="AW73" s="6"/>
      <c r="AX73" s="6"/>
      <c r="AY73" s="6"/>
      <c r="AZ73" s="6"/>
    </row>
    <row r="74" spans="1:52" ht="39.950000000000003" customHeight="1" thickBot="1" x14ac:dyDescent="0.25">
      <c r="A74" s="979"/>
      <c r="B74" s="980"/>
      <c r="C74" s="999"/>
      <c r="D74" s="1114"/>
      <c r="E74" s="1025"/>
      <c r="F74" s="223">
        <v>50.4</v>
      </c>
      <c r="G74" s="221">
        <v>0.1</v>
      </c>
      <c r="H74" s="223">
        <v>-0.4</v>
      </c>
      <c r="I74" s="1117"/>
      <c r="J74" s="1117"/>
      <c r="K74" s="1047"/>
      <c r="L74" s="1060"/>
      <c r="M74" s="232"/>
      <c r="N74" s="232"/>
      <c r="O74" s="232"/>
      <c r="P74" s="232"/>
      <c r="Q74" s="232"/>
      <c r="R74" s="232"/>
      <c r="S74" s="232"/>
      <c r="T74" s="261"/>
      <c r="V74" s="198">
        <v>6</v>
      </c>
      <c r="W74" s="199" t="s">
        <v>88</v>
      </c>
      <c r="X74" s="200">
        <v>29605077</v>
      </c>
      <c r="Y74" s="200">
        <v>0.1</v>
      </c>
      <c r="Z74" s="178" t="s">
        <v>171</v>
      </c>
      <c r="AM74" s="10"/>
      <c r="AN74" s="10"/>
      <c r="AO74" s="10"/>
      <c r="AP74" s="10"/>
      <c r="AQ74" s="10"/>
      <c r="AR74" s="10"/>
      <c r="AS74" s="10"/>
      <c r="AT74" s="10"/>
      <c r="AU74" s="10"/>
      <c r="AV74" s="6"/>
      <c r="AW74" s="6"/>
      <c r="AX74" s="6"/>
      <c r="AY74" s="6"/>
      <c r="AZ74" s="6"/>
    </row>
    <row r="75" spans="1:52" ht="30" customHeight="1" thickBot="1" x14ac:dyDescent="0.25">
      <c r="A75" s="981"/>
      <c r="B75" s="982"/>
      <c r="C75" s="999"/>
      <c r="D75" s="1114"/>
      <c r="E75" s="1025"/>
      <c r="F75" s="223">
        <v>59.3</v>
      </c>
      <c r="G75" s="221">
        <v>0.1</v>
      </c>
      <c r="H75" s="223">
        <v>0.8</v>
      </c>
      <c r="I75" s="1118"/>
      <c r="J75" s="1118"/>
      <c r="K75" s="1048"/>
      <c r="L75" s="1061"/>
      <c r="M75" s="232"/>
      <c r="N75" s="232"/>
      <c r="O75" s="232"/>
      <c r="P75" s="232"/>
      <c r="Q75" s="232"/>
      <c r="R75" s="232"/>
      <c r="S75" s="232"/>
      <c r="T75" s="262"/>
      <c r="AM75" s="10"/>
      <c r="AN75" s="10"/>
      <c r="AO75" s="10"/>
      <c r="AP75" s="10"/>
      <c r="AQ75" s="10"/>
      <c r="AR75" s="10"/>
      <c r="AS75" s="10"/>
      <c r="AT75" s="10"/>
      <c r="AU75" s="10"/>
      <c r="AV75" s="6"/>
      <c r="AW75" s="6"/>
      <c r="AX75" s="6"/>
      <c r="AY75" s="6"/>
      <c r="AZ75" s="6"/>
    </row>
    <row r="76" spans="1:52" ht="30" customHeight="1" thickBot="1" x14ac:dyDescent="0.25">
      <c r="A76" s="977" t="s">
        <v>293</v>
      </c>
      <c r="B76" s="978"/>
      <c r="C76" s="999"/>
      <c r="D76" s="1114"/>
      <c r="E76" s="1025"/>
      <c r="F76" s="223">
        <v>397.9</v>
      </c>
      <c r="G76" s="217">
        <v>0.1</v>
      </c>
      <c r="H76" s="223">
        <v>-1.3</v>
      </c>
      <c r="I76" s="1120">
        <v>0.06</v>
      </c>
      <c r="J76" s="1120">
        <v>2</v>
      </c>
      <c r="K76" s="1046">
        <v>42625</v>
      </c>
      <c r="L76" s="1065" t="s">
        <v>294</v>
      </c>
      <c r="M76" s="232"/>
      <c r="N76" s="232"/>
      <c r="O76" s="232"/>
      <c r="P76" s="232"/>
      <c r="Q76" s="232"/>
      <c r="R76" s="232"/>
      <c r="S76" s="232"/>
      <c r="T76" s="262"/>
      <c r="AM76" s="10"/>
      <c r="AN76" s="10"/>
      <c r="AY76" s="6"/>
      <c r="AZ76" s="6"/>
    </row>
    <row r="77" spans="1:52" ht="30" customHeight="1" x14ac:dyDescent="0.2">
      <c r="A77" s="979"/>
      <c r="B77" s="980"/>
      <c r="C77" s="999"/>
      <c r="D77" s="1114"/>
      <c r="E77" s="1025"/>
      <c r="F77" s="217">
        <v>753.1</v>
      </c>
      <c r="G77" s="217">
        <v>0.1</v>
      </c>
      <c r="H77" s="217">
        <v>-0.74</v>
      </c>
      <c r="I77" s="1117"/>
      <c r="J77" s="1117"/>
      <c r="K77" s="1047"/>
      <c r="L77" s="1066"/>
      <c r="M77" s="232"/>
      <c r="N77" s="232"/>
      <c r="O77" s="232"/>
      <c r="P77" s="232"/>
      <c r="Q77" s="232"/>
      <c r="R77" s="232"/>
      <c r="S77" s="232"/>
      <c r="T77" s="262"/>
      <c r="V77" s="1037" t="s">
        <v>182</v>
      </c>
      <c r="W77" s="1038"/>
      <c r="X77" s="1038"/>
      <c r="Y77" s="1038"/>
      <c r="Z77" s="1039"/>
      <c r="AM77" s="10"/>
      <c r="AN77" s="10"/>
      <c r="AY77" s="6"/>
      <c r="AZ77" s="6"/>
    </row>
    <row r="78" spans="1:52" ht="30" customHeight="1" thickBot="1" x14ac:dyDescent="0.25">
      <c r="A78" s="981"/>
      <c r="B78" s="982"/>
      <c r="C78" s="1000"/>
      <c r="D78" s="1115"/>
      <c r="E78" s="1033"/>
      <c r="F78" s="224">
        <v>899</v>
      </c>
      <c r="G78" s="225">
        <v>0.1</v>
      </c>
      <c r="H78" s="225">
        <v>-0.09</v>
      </c>
      <c r="I78" s="1121"/>
      <c r="J78" s="1121"/>
      <c r="K78" s="1122"/>
      <c r="L78" s="1067"/>
      <c r="M78" s="232"/>
      <c r="N78" s="232"/>
      <c r="O78" s="232"/>
      <c r="P78" s="232"/>
      <c r="Q78" s="232"/>
      <c r="R78" s="232"/>
      <c r="S78" s="232"/>
      <c r="T78" s="262"/>
      <c r="V78" s="1040"/>
      <c r="W78" s="1041"/>
      <c r="X78" s="1041"/>
      <c r="Y78" s="1041"/>
      <c r="Z78" s="1042"/>
      <c r="AM78" s="10"/>
      <c r="AN78" s="10"/>
      <c r="AY78" s="6"/>
      <c r="AZ78" s="6"/>
    </row>
    <row r="79" spans="1:52" ht="30" customHeight="1" thickBot="1" x14ac:dyDescent="0.25">
      <c r="A79" s="263"/>
      <c r="B79" s="226"/>
      <c r="C79" s="227"/>
      <c r="D79" s="228"/>
      <c r="E79" s="229"/>
      <c r="F79" s="230"/>
      <c r="G79" s="227"/>
      <c r="H79" s="227"/>
      <c r="I79" s="227"/>
      <c r="J79" s="227"/>
      <c r="K79" s="231"/>
      <c r="L79" s="227"/>
      <c r="M79" s="232"/>
      <c r="N79" s="232"/>
      <c r="O79" s="232"/>
      <c r="P79" s="232"/>
      <c r="Q79" s="232"/>
      <c r="R79" s="232"/>
      <c r="S79" s="232"/>
      <c r="T79" s="262"/>
      <c r="V79" s="1078" t="s">
        <v>4</v>
      </c>
      <c r="W79" s="1072" t="s">
        <v>184</v>
      </c>
      <c r="X79" s="1073"/>
      <c r="Y79" s="1073"/>
      <c r="Z79" s="1074"/>
      <c r="AM79" s="10"/>
      <c r="AN79" s="10"/>
      <c r="AY79" s="6"/>
      <c r="AZ79" s="6"/>
    </row>
    <row r="80" spans="1:52" ht="46.5" customHeight="1" thickBot="1" x14ac:dyDescent="0.25">
      <c r="A80" s="249"/>
      <c r="B80" s="232"/>
      <c r="C80" s="232"/>
      <c r="D80" s="232"/>
      <c r="E80" s="232"/>
      <c r="F80" s="232"/>
      <c r="G80" s="232"/>
      <c r="H80" s="232"/>
      <c r="I80" s="232"/>
      <c r="J80" s="232"/>
      <c r="K80" s="232"/>
      <c r="L80" s="232"/>
      <c r="M80" s="232"/>
      <c r="N80" s="232"/>
      <c r="O80" s="232"/>
      <c r="P80" s="232"/>
      <c r="Q80" s="232"/>
      <c r="R80" s="232"/>
      <c r="S80" s="232"/>
      <c r="T80" s="262"/>
      <c r="V80" s="1079"/>
      <c r="W80" s="1075"/>
      <c r="X80" s="1076"/>
      <c r="Y80" s="1076"/>
      <c r="Z80" s="1077"/>
      <c r="AM80" s="10"/>
      <c r="AN80" s="10"/>
      <c r="AY80" s="6"/>
      <c r="AZ80" s="6"/>
    </row>
    <row r="81" spans="1:52" ht="30" customHeight="1" x14ac:dyDescent="0.2">
      <c r="A81" s="1010" t="s">
        <v>284</v>
      </c>
      <c r="B81" s="1011"/>
      <c r="C81" s="998" t="s">
        <v>295</v>
      </c>
      <c r="D81" s="1032" t="s">
        <v>196</v>
      </c>
      <c r="E81" s="1034">
        <v>19506160802033</v>
      </c>
      <c r="F81" s="216">
        <v>20</v>
      </c>
      <c r="G81" s="215">
        <v>0.1</v>
      </c>
      <c r="H81" s="215">
        <v>-0.1</v>
      </c>
      <c r="I81" s="1035">
        <v>1.5</v>
      </c>
      <c r="J81" s="1035">
        <v>2</v>
      </c>
      <c r="K81" s="1082">
        <v>42675</v>
      </c>
      <c r="L81" s="1036" t="s">
        <v>296</v>
      </c>
      <c r="M81" s="232"/>
      <c r="N81" s="232"/>
      <c r="O81" s="294"/>
      <c r="P81" s="295" t="s">
        <v>237</v>
      </c>
      <c r="Q81" s="233" t="s">
        <v>287</v>
      </c>
      <c r="R81" s="233" t="s">
        <v>238</v>
      </c>
      <c r="S81" s="1016" t="s">
        <v>297</v>
      </c>
      <c r="T81" s="1019" t="s">
        <v>298</v>
      </c>
      <c r="V81" s="287"/>
      <c r="W81" s="26"/>
      <c r="X81" s="6"/>
      <c r="Y81" s="26"/>
      <c r="Z81" s="43"/>
      <c r="AM81" s="10"/>
      <c r="AN81" s="10"/>
      <c r="AY81" s="6"/>
      <c r="AZ81" s="6"/>
    </row>
    <row r="82" spans="1:52" ht="30" customHeight="1" x14ac:dyDescent="0.2">
      <c r="A82" s="1012"/>
      <c r="B82" s="1013"/>
      <c r="C82" s="999"/>
      <c r="D82" s="1025"/>
      <c r="E82" s="1025"/>
      <c r="F82" s="217">
        <v>28.1</v>
      </c>
      <c r="G82" s="217">
        <v>0.1</v>
      </c>
      <c r="H82" s="217">
        <v>0.1</v>
      </c>
      <c r="I82" s="1025"/>
      <c r="J82" s="1025"/>
      <c r="K82" s="1025"/>
      <c r="L82" s="1030"/>
      <c r="M82" s="232"/>
      <c r="N82" s="232"/>
      <c r="O82" s="1022" t="s">
        <v>299</v>
      </c>
      <c r="P82" s="292">
        <f>I81</f>
        <v>1.5</v>
      </c>
      <c r="Q82" s="234">
        <f>I84</f>
        <v>1.6</v>
      </c>
      <c r="R82" s="235">
        <f>I87</f>
        <v>0.21</v>
      </c>
      <c r="S82" s="1017"/>
      <c r="T82" s="1020"/>
      <c r="V82" s="202" t="s">
        <v>212</v>
      </c>
      <c r="W82" s="1007" t="s">
        <v>185</v>
      </c>
      <c r="X82" s="1009"/>
      <c r="Y82" s="1007" t="s">
        <v>219</v>
      </c>
      <c r="Z82" s="1008"/>
      <c r="AM82" s="10"/>
      <c r="AN82" s="10"/>
      <c r="AY82" s="6"/>
      <c r="AZ82" s="6"/>
    </row>
    <row r="83" spans="1:52" ht="30" customHeight="1" thickBot="1" x14ac:dyDescent="0.25">
      <c r="A83" s="1014"/>
      <c r="B83" s="1015"/>
      <c r="C83" s="999"/>
      <c r="D83" s="1025"/>
      <c r="E83" s="1025"/>
      <c r="F83" s="217">
        <v>32.1</v>
      </c>
      <c r="G83" s="217">
        <v>0.1</v>
      </c>
      <c r="H83" s="217">
        <v>0.1</v>
      </c>
      <c r="I83" s="1026"/>
      <c r="J83" s="1026"/>
      <c r="K83" s="1026"/>
      <c r="L83" s="1031"/>
      <c r="M83" s="232"/>
      <c r="N83" s="232"/>
      <c r="O83" s="1023"/>
      <c r="P83" s="293"/>
      <c r="Q83" s="222"/>
      <c r="R83" s="222"/>
      <c r="S83" s="1018"/>
      <c r="T83" s="1021"/>
      <c r="V83" s="202" t="s">
        <v>213</v>
      </c>
      <c r="W83" s="1007" t="s">
        <v>186</v>
      </c>
      <c r="X83" s="1009"/>
      <c r="Y83" s="1007" t="s">
        <v>220</v>
      </c>
      <c r="Z83" s="1008"/>
      <c r="AM83" s="10"/>
      <c r="AN83" s="10"/>
      <c r="AY83" s="6"/>
      <c r="AZ83" s="6"/>
    </row>
    <row r="84" spans="1:52" ht="30" customHeight="1" x14ac:dyDescent="0.2">
      <c r="A84" s="977" t="s">
        <v>291</v>
      </c>
      <c r="B84" s="978"/>
      <c r="C84" s="999"/>
      <c r="D84" s="1025"/>
      <c r="E84" s="1025"/>
      <c r="F84" s="217">
        <v>50.1</v>
      </c>
      <c r="G84" s="237">
        <v>0.1</v>
      </c>
      <c r="H84" s="237">
        <v>0.9</v>
      </c>
      <c r="I84" s="1024">
        <v>1.6</v>
      </c>
      <c r="J84" s="1027">
        <v>2</v>
      </c>
      <c r="K84" s="1028">
        <v>42676</v>
      </c>
      <c r="L84" s="1029" t="s">
        <v>300</v>
      </c>
      <c r="M84" s="232"/>
      <c r="N84" s="232"/>
      <c r="O84" s="232"/>
      <c r="P84" s="232"/>
      <c r="Q84" s="232"/>
      <c r="R84" s="232"/>
      <c r="S84" s="264"/>
      <c r="T84" s="262"/>
      <c r="V84" s="202" t="s">
        <v>214</v>
      </c>
      <c r="W84" s="1007" t="s">
        <v>187</v>
      </c>
      <c r="X84" s="1009"/>
      <c r="Y84" s="1007" t="s">
        <v>221</v>
      </c>
      <c r="Z84" s="1008"/>
      <c r="AM84" s="10"/>
      <c r="AN84" s="10"/>
      <c r="AO84" s="10"/>
      <c r="AP84" s="10"/>
      <c r="AQ84" s="10"/>
      <c r="AR84" s="10"/>
      <c r="AS84" s="10"/>
      <c r="AT84" s="10"/>
      <c r="AU84" s="10"/>
      <c r="AV84" s="6"/>
      <c r="AW84" s="6"/>
      <c r="AX84" s="6"/>
      <c r="AY84" s="6"/>
      <c r="AZ84" s="6"/>
    </row>
    <row r="85" spans="1:52" ht="30" customHeight="1" thickBot="1" x14ac:dyDescent="0.25">
      <c r="A85" s="979"/>
      <c r="B85" s="980"/>
      <c r="C85" s="999"/>
      <c r="D85" s="1025"/>
      <c r="E85" s="1025"/>
      <c r="F85" s="217">
        <v>59.9</v>
      </c>
      <c r="G85" s="237">
        <v>0.1</v>
      </c>
      <c r="H85" s="237">
        <v>0.5</v>
      </c>
      <c r="I85" s="1025"/>
      <c r="J85" s="1025"/>
      <c r="K85" s="1025"/>
      <c r="L85" s="1030"/>
      <c r="M85" s="232"/>
      <c r="N85" s="232"/>
      <c r="O85" s="232"/>
      <c r="P85" s="232"/>
      <c r="Q85" s="232"/>
      <c r="R85" s="232"/>
      <c r="S85" s="264"/>
      <c r="T85" s="262"/>
      <c r="V85" s="203" t="s">
        <v>215</v>
      </c>
      <c r="W85" s="1005" t="s">
        <v>188</v>
      </c>
      <c r="X85" s="1083"/>
      <c r="Y85" s="1005" t="s">
        <v>222</v>
      </c>
      <c r="Z85" s="1006"/>
      <c r="AM85" s="10"/>
      <c r="AN85" s="10"/>
      <c r="AO85" s="10"/>
      <c r="AP85" s="10"/>
      <c r="AQ85" s="10"/>
      <c r="AR85" s="10"/>
      <c r="AS85" s="10"/>
      <c r="AT85" s="10"/>
      <c r="AU85" s="10"/>
      <c r="AV85" s="6"/>
      <c r="AW85" s="6"/>
      <c r="AX85" s="6"/>
      <c r="AY85" s="6"/>
      <c r="AZ85" s="6"/>
    </row>
    <row r="86" spans="1:52" ht="30" customHeight="1" thickBot="1" x14ac:dyDescent="0.25">
      <c r="A86" s="981"/>
      <c r="B86" s="982"/>
      <c r="C86" s="999"/>
      <c r="D86" s="1025"/>
      <c r="E86" s="1025"/>
      <c r="F86" s="217">
        <v>69.099999999999994</v>
      </c>
      <c r="G86" s="237">
        <v>0.1</v>
      </c>
      <c r="H86" s="237">
        <v>0.1</v>
      </c>
      <c r="I86" s="1026"/>
      <c r="J86" s="1026"/>
      <c r="K86" s="1026"/>
      <c r="L86" s="1031"/>
      <c r="M86" s="232"/>
      <c r="N86" s="232"/>
      <c r="O86" s="232"/>
      <c r="P86" s="232"/>
      <c r="Q86" s="232"/>
      <c r="R86" s="232"/>
      <c r="S86" s="264"/>
      <c r="T86" s="262"/>
      <c r="AM86" s="10"/>
      <c r="AN86" s="10"/>
      <c r="AO86" s="10"/>
      <c r="AP86" s="10"/>
      <c r="AQ86" s="10"/>
      <c r="AR86" s="10"/>
      <c r="AS86" s="10"/>
      <c r="AT86" s="10"/>
      <c r="AU86" s="10"/>
      <c r="AV86" s="6"/>
      <c r="AW86" s="6"/>
      <c r="AX86" s="6"/>
      <c r="AY86" s="6"/>
      <c r="AZ86" s="6"/>
    </row>
    <row r="87" spans="1:52" ht="30" customHeight="1" x14ac:dyDescent="0.2">
      <c r="A87" s="977" t="s">
        <v>293</v>
      </c>
      <c r="B87" s="978"/>
      <c r="C87" s="999"/>
      <c r="D87" s="1025"/>
      <c r="E87" s="1025"/>
      <c r="F87" s="238">
        <v>499</v>
      </c>
      <c r="G87" s="237">
        <v>0.1</v>
      </c>
      <c r="H87" s="237">
        <v>-1</v>
      </c>
      <c r="I87" s="1129">
        <v>0.21</v>
      </c>
      <c r="J87" s="1027">
        <v>1.6</v>
      </c>
      <c r="K87" s="1028">
        <v>42671</v>
      </c>
      <c r="L87" s="1029" t="s">
        <v>301</v>
      </c>
      <c r="M87" s="232"/>
      <c r="N87" s="232"/>
      <c r="O87" s="232"/>
      <c r="P87" s="232"/>
      <c r="Q87" s="232"/>
      <c r="R87" s="232"/>
      <c r="S87" s="264"/>
      <c r="T87" s="265"/>
      <c r="AB87" s="10"/>
      <c r="AM87" s="10"/>
      <c r="AN87" s="10"/>
      <c r="AO87" s="10"/>
      <c r="AP87" s="10"/>
      <c r="AQ87" s="10"/>
      <c r="AR87" s="10"/>
      <c r="AS87" s="10"/>
      <c r="AT87" s="10"/>
      <c r="AU87" s="10"/>
      <c r="AV87" s="6"/>
      <c r="AW87" s="6"/>
      <c r="AX87" s="6"/>
      <c r="AY87" s="6"/>
      <c r="AZ87" s="6"/>
    </row>
    <row r="88" spans="1:52" ht="30" customHeight="1" thickBot="1" x14ac:dyDescent="0.25">
      <c r="A88" s="979"/>
      <c r="B88" s="980"/>
      <c r="C88" s="999"/>
      <c r="D88" s="1025"/>
      <c r="E88" s="1025"/>
      <c r="F88" s="217">
        <v>799.8</v>
      </c>
      <c r="G88" s="237">
        <v>0.1</v>
      </c>
      <c r="H88" s="237">
        <v>-0.4</v>
      </c>
      <c r="I88" s="1025"/>
      <c r="J88" s="1025"/>
      <c r="K88" s="1025"/>
      <c r="L88" s="1030"/>
      <c r="M88" s="232"/>
      <c r="N88" s="232"/>
      <c r="O88" s="232"/>
      <c r="P88" s="232"/>
      <c r="Q88" s="232"/>
      <c r="R88" s="232"/>
      <c r="S88" s="264"/>
      <c r="T88" s="266"/>
      <c r="AB88" s="10"/>
      <c r="AM88" s="10"/>
      <c r="AN88" s="10"/>
      <c r="AO88" s="10"/>
      <c r="AP88" s="10"/>
      <c r="AQ88" s="10"/>
      <c r="AR88" s="10"/>
      <c r="AS88" s="10"/>
      <c r="AT88" s="10"/>
      <c r="AU88" s="10"/>
      <c r="AV88" s="6"/>
      <c r="AW88" s="6"/>
      <c r="AX88" s="6"/>
      <c r="AY88" s="6"/>
      <c r="AZ88" s="6"/>
    </row>
    <row r="89" spans="1:52" ht="30" customHeight="1" thickBot="1" x14ac:dyDescent="0.25">
      <c r="A89" s="981"/>
      <c r="B89" s="982"/>
      <c r="C89" s="1000"/>
      <c r="D89" s="1033"/>
      <c r="E89" s="1033"/>
      <c r="F89" s="225">
        <v>1099.8</v>
      </c>
      <c r="G89" s="239">
        <v>0.1</v>
      </c>
      <c r="H89" s="239">
        <v>-0.4</v>
      </c>
      <c r="I89" s="1033"/>
      <c r="J89" s="1033"/>
      <c r="K89" s="1033"/>
      <c r="L89" s="1130"/>
      <c r="M89" s="232"/>
      <c r="N89" s="232"/>
      <c r="O89" s="232"/>
      <c r="P89" s="232"/>
      <c r="Q89" s="232"/>
      <c r="R89" s="232"/>
      <c r="S89" s="264"/>
      <c r="T89" s="266"/>
      <c r="V89" s="1037" t="s">
        <v>227</v>
      </c>
      <c r="W89" s="1038"/>
      <c r="X89" s="1039"/>
      <c r="AB89" s="10"/>
      <c r="AM89" s="10"/>
      <c r="AN89" s="10"/>
      <c r="AO89" s="10"/>
      <c r="AP89" s="10"/>
      <c r="AQ89" s="10"/>
      <c r="AR89" s="10"/>
      <c r="AS89" s="10"/>
      <c r="AT89" s="10"/>
      <c r="AU89" s="10"/>
      <c r="AV89" s="6"/>
      <c r="AW89" s="6"/>
      <c r="AX89" s="6"/>
      <c r="AY89" s="6"/>
      <c r="AZ89" s="6"/>
    </row>
    <row r="90" spans="1:52" ht="30" customHeight="1" thickBot="1" x14ac:dyDescent="0.25">
      <c r="A90" s="240"/>
      <c r="B90" s="241"/>
      <c r="C90" s="242"/>
      <c r="D90" s="243"/>
      <c r="E90" s="244"/>
      <c r="F90" s="242"/>
      <c r="G90" s="242"/>
      <c r="H90" s="242"/>
      <c r="I90" s="242"/>
      <c r="J90" s="242"/>
      <c r="K90" s="245"/>
      <c r="L90" s="246"/>
      <c r="M90" s="232"/>
      <c r="N90" s="232"/>
      <c r="O90" s="232"/>
      <c r="P90" s="232"/>
      <c r="Q90" s="232"/>
      <c r="R90" s="232"/>
      <c r="S90" s="264"/>
      <c r="T90" s="266"/>
      <c r="V90" s="1040"/>
      <c r="W90" s="1041"/>
      <c r="X90" s="1042"/>
      <c r="AB90" s="10"/>
      <c r="AM90" s="10"/>
      <c r="AN90" s="10"/>
      <c r="AO90" s="10"/>
      <c r="AP90" s="10"/>
      <c r="AQ90" s="10"/>
      <c r="AR90" s="10"/>
      <c r="AS90" s="10"/>
      <c r="AT90" s="10"/>
      <c r="AU90" s="10"/>
      <c r="AV90" s="6"/>
      <c r="AW90" s="6"/>
      <c r="AX90" s="6"/>
      <c r="AY90" s="6"/>
      <c r="AZ90" s="6"/>
    </row>
    <row r="91" spans="1:52" ht="30" customHeight="1" thickBot="1" x14ac:dyDescent="0.25">
      <c r="A91" s="247"/>
      <c r="B91" s="212"/>
      <c r="C91" s="211"/>
      <c r="D91" s="211"/>
      <c r="E91" s="211"/>
      <c r="F91" s="211"/>
      <c r="G91" s="211"/>
      <c r="H91" s="211"/>
      <c r="I91" s="211"/>
      <c r="J91" s="211"/>
      <c r="K91" s="211"/>
      <c r="L91" s="211"/>
      <c r="M91" s="232"/>
      <c r="N91" s="232"/>
      <c r="O91" s="232"/>
      <c r="P91" s="232"/>
      <c r="Q91" s="232"/>
      <c r="R91" s="232"/>
      <c r="S91" s="264"/>
      <c r="T91" s="266"/>
      <c r="V91" s="1043" t="s">
        <v>328</v>
      </c>
      <c r="W91" s="1044"/>
      <c r="X91" s="1045"/>
      <c r="AB91" s="10"/>
      <c r="AC91" s="10"/>
      <c r="AG91" s="10"/>
      <c r="AH91" s="10"/>
      <c r="AI91" s="10"/>
      <c r="AJ91" s="10"/>
      <c r="AK91" s="10"/>
      <c r="AL91" s="10"/>
      <c r="AM91" s="10"/>
      <c r="AN91" s="10"/>
      <c r="AO91" s="10"/>
      <c r="AP91" s="10"/>
      <c r="AQ91" s="10"/>
      <c r="AR91" s="10"/>
      <c r="AS91" s="10"/>
      <c r="AT91" s="10"/>
      <c r="AU91" s="10"/>
      <c r="AV91" s="6"/>
      <c r="AW91" s="6"/>
      <c r="AX91" s="6"/>
      <c r="AY91" s="6"/>
      <c r="AZ91" s="6"/>
    </row>
    <row r="92" spans="1:52" ht="30" customHeight="1" x14ac:dyDescent="0.2">
      <c r="A92" s="992" t="s">
        <v>284</v>
      </c>
      <c r="B92" s="993"/>
      <c r="C92" s="998" t="s">
        <v>302</v>
      </c>
      <c r="D92" s="1123" t="s">
        <v>196</v>
      </c>
      <c r="E92" s="1034">
        <v>19406160802033</v>
      </c>
      <c r="F92" s="216">
        <v>16</v>
      </c>
      <c r="G92" s="215">
        <v>0.1</v>
      </c>
      <c r="H92" s="215">
        <v>-0.1</v>
      </c>
      <c r="I92" s="1126">
        <v>1.5</v>
      </c>
      <c r="J92" s="1126">
        <v>2</v>
      </c>
      <c r="K92" s="1131">
        <v>42674</v>
      </c>
      <c r="L92" s="1137" t="s">
        <v>303</v>
      </c>
      <c r="M92" s="232"/>
      <c r="N92" s="232"/>
      <c r="O92" s="294"/>
      <c r="P92" s="295" t="s">
        <v>237</v>
      </c>
      <c r="Q92" s="233" t="s">
        <v>287</v>
      </c>
      <c r="R92" s="233" t="s">
        <v>238</v>
      </c>
      <c r="S92" s="1016" t="s">
        <v>304</v>
      </c>
      <c r="T92" s="1019" t="s">
        <v>305</v>
      </c>
      <c r="V92" s="186"/>
      <c r="W92" s="187"/>
      <c r="X92" s="188"/>
      <c r="AB92" s="10"/>
      <c r="AC92" s="10"/>
      <c r="AG92" s="10"/>
      <c r="AH92" s="10"/>
      <c r="AI92" s="10"/>
      <c r="AJ92" s="10"/>
      <c r="AK92" s="10"/>
      <c r="AL92" s="10"/>
      <c r="AM92" s="10"/>
      <c r="AN92" s="10"/>
      <c r="AO92" s="10"/>
      <c r="AP92" s="10"/>
      <c r="AQ92" s="10"/>
      <c r="AR92" s="10"/>
      <c r="AS92" s="10"/>
      <c r="AT92" s="10"/>
      <c r="AU92" s="10"/>
      <c r="AV92" s="6"/>
      <c r="AW92" s="6"/>
      <c r="AX92" s="6"/>
      <c r="AY92" s="6"/>
      <c r="AZ92" s="6"/>
    </row>
    <row r="93" spans="1:52" ht="30" customHeight="1" x14ac:dyDescent="0.2">
      <c r="A93" s="994"/>
      <c r="B93" s="995"/>
      <c r="C93" s="999"/>
      <c r="D93" s="1124"/>
      <c r="E93" s="1025"/>
      <c r="F93" s="217">
        <v>20.100000000000001</v>
      </c>
      <c r="G93" s="217">
        <v>0.1</v>
      </c>
      <c r="H93" s="217">
        <v>-0.1</v>
      </c>
      <c r="I93" s="1127"/>
      <c r="J93" s="1127"/>
      <c r="K93" s="1127"/>
      <c r="L93" s="1133" t="s">
        <v>306</v>
      </c>
      <c r="M93" s="232"/>
      <c r="N93" s="232"/>
      <c r="O93" s="1022" t="s">
        <v>307</v>
      </c>
      <c r="P93" s="292">
        <f>I92</f>
        <v>1.5</v>
      </c>
      <c r="Q93" s="219">
        <f>I95</f>
        <v>1.6</v>
      </c>
      <c r="R93" s="219">
        <f>I98</f>
        <v>0.21</v>
      </c>
      <c r="S93" s="1017"/>
      <c r="T93" s="1020"/>
      <c r="V93" s="189" t="s">
        <v>217</v>
      </c>
      <c r="W93" s="190" t="s">
        <v>327</v>
      </c>
      <c r="X93" s="191" t="s">
        <v>329</v>
      </c>
      <c r="AB93" s="10"/>
      <c r="AC93" s="10"/>
      <c r="AG93" s="10"/>
      <c r="AH93" s="10"/>
      <c r="AI93" s="10"/>
      <c r="AJ93" s="10"/>
      <c r="AK93" s="10"/>
      <c r="AL93" s="10"/>
      <c r="AM93" s="10"/>
      <c r="AN93" s="10"/>
      <c r="AO93" s="10"/>
      <c r="AP93" s="10"/>
      <c r="AQ93" s="10"/>
      <c r="AR93" s="10"/>
      <c r="AS93" s="10"/>
      <c r="AT93" s="10"/>
      <c r="AU93" s="10"/>
      <c r="AV93" s="6"/>
      <c r="AW93" s="6"/>
      <c r="AX93" s="6"/>
      <c r="AY93" s="6"/>
      <c r="AZ93" s="6"/>
    </row>
    <row r="94" spans="1:52" ht="30" customHeight="1" thickBot="1" x14ac:dyDescent="0.25">
      <c r="A94" s="996"/>
      <c r="B94" s="997"/>
      <c r="C94" s="999"/>
      <c r="D94" s="1124"/>
      <c r="E94" s="1025"/>
      <c r="F94" s="217">
        <v>24.4</v>
      </c>
      <c r="G94" s="221">
        <v>0.1</v>
      </c>
      <c r="H94" s="217">
        <v>0.1</v>
      </c>
      <c r="I94" s="1127"/>
      <c r="J94" s="1127"/>
      <c r="K94" s="1127"/>
      <c r="L94" s="1133"/>
      <c r="M94" s="232"/>
      <c r="N94" s="232"/>
      <c r="O94" s="1023"/>
      <c r="P94" s="293"/>
      <c r="Q94" s="222"/>
      <c r="R94" s="222"/>
      <c r="S94" s="1018"/>
      <c r="T94" s="1021"/>
      <c r="V94" s="186">
        <v>1</v>
      </c>
      <c r="W94" s="255">
        <v>0.3</v>
      </c>
      <c r="X94" s="256">
        <v>1</v>
      </c>
      <c r="AB94" s="10"/>
      <c r="AC94" s="10"/>
      <c r="AG94" s="10"/>
      <c r="AH94" s="10"/>
      <c r="AI94" s="10"/>
      <c r="AJ94" s="10"/>
      <c r="AK94" s="10"/>
      <c r="AL94" s="10"/>
      <c r="AM94" s="10"/>
      <c r="AN94" s="10"/>
      <c r="AO94" s="10"/>
      <c r="AP94" s="10"/>
      <c r="AQ94" s="10"/>
      <c r="AR94" s="10"/>
      <c r="AS94" s="10"/>
      <c r="AT94" s="10"/>
      <c r="AU94" s="10"/>
      <c r="AV94" s="6"/>
      <c r="AW94" s="6"/>
      <c r="AX94" s="6"/>
      <c r="AY94" s="6"/>
      <c r="AZ94" s="6"/>
    </row>
    <row r="95" spans="1:52" ht="30" customHeight="1" x14ac:dyDescent="0.2">
      <c r="A95" s="977" t="s">
        <v>291</v>
      </c>
      <c r="B95" s="978"/>
      <c r="C95" s="999"/>
      <c r="D95" s="1124"/>
      <c r="E95" s="1025"/>
      <c r="F95" s="217">
        <v>39.5</v>
      </c>
      <c r="G95" s="217">
        <v>0.1</v>
      </c>
      <c r="H95" s="217">
        <v>0.79</v>
      </c>
      <c r="I95" s="1128">
        <v>1.6</v>
      </c>
      <c r="J95" s="1128">
        <v>2</v>
      </c>
      <c r="K95" s="1131">
        <v>42674</v>
      </c>
      <c r="L95" s="1132" t="s">
        <v>306</v>
      </c>
      <c r="M95" s="232"/>
      <c r="N95" s="232"/>
      <c r="O95" s="232"/>
      <c r="P95" s="232"/>
      <c r="Q95" s="232"/>
      <c r="R95" s="232"/>
      <c r="S95" s="264"/>
      <c r="T95" s="266"/>
      <c r="V95" s="186">
        <v>2</v>
      </c>
      <c r="W95" s="255">
        <v>0.4</v>
      </c>
      <c r="X95" s="191">
        <v>1.2</v>
      </c>
      <c r="AB95" s="10"/>
      <c r="AC95" s="10"/>
      <c r="AG95" s="10"/>
      <c r="AH95" s="10"/>
      <c r="AI95" s="10"/>
      <c r="AJ95" s="10"/>
      <c r="AK95" s="10"/>
      <c r="AL95" s="10"/>
      <c r="AM95" s="10"/>
      <c r="AN95" s="10"/>
      <c r="AO95" s="10"/>
      <c r="AP95" s="10"/>
      <c r="AQ95" s="10"/>
      <c r="AR95" s="10"/>
      <c r="AS95" s="10"/>
      <c r="AT95" s="10"/>
      <c r="AU95" s="10"/>
      <c r="AV95" s="6"/>
      <c r="AW95" s="6"/>
      <c r="AX95" s="6"/>
      <c r="AY95" s="6"/>
      <c r="AZ95" s="6"/>
    </row>
    <row r="96" spans="1:52" ht="30" customHeight="1" x14ac:dyDescent="0.2">
      <c r="A96" s="979"/>
      <c r="B96" s="980"/>
      <c r="C96" s="999"/>
      <c r="D96" s="1124"/>
      <c r="E96" s="1025"/>
      <c r="F96" s="217">
        <v>49.8</v>
      </c>
      <c r="G96" s="217">
        <v>0.1</v>
      </c>
      <c r="H96" s="217">
        <v>0.63</v>
      </c>
      <c r="I96" s="1127">
        <v>1.6</v>
      </c>
      <c r="J96" s="1127">
        <v>2</v>
      </c>
      <c r="K96" s="1127"/>
      <c r="L96" s="1133" t="s">
        <v>303</v>
      </c>
      <c r="M96" s="232"/>
      <c r="N96" s="232"/>
      <c r="O96" s="232"/>
      <c r="P96" s="232"/>
      <c r="Q96" s="232"/>
      <c r="R96" s="232"/>
      <c r="S96" s="264"/>
      <c r="T96" s="266"/>
      <c r="V96" s="186">
        <v>2</v>
      </c>
      <c r="W96" s="255">
        <v>0.4</v>
      </c>
      <c r="X96" s="191">
        <v>1.2</v>
      </c>
      <c r="AA96" s="10"/>
      <c r="AB96" s="10"/>
      <c r="AC96" s="10"/>
      <c r="AG96" s="10"/>
      <c r="AH96" s="10"/>
      <c r="AI96" s="10"/>
      <c r="AJ96" s="10"/>
      <c r="AK96" s="10"/>
      <c r="AL96" s="10"/>
      <c r="AM96" s="10"/>
      <c r="AN96" s="10"/>
      <c r="AO96" s="10"/>
      <c r="AP96" s="10"/>
      <c r="AQ96" s="10"/>
      <c r="AR96" s="10"/>
      <c r="AS96" s="10"/>
      <c r="AT96" s="10"/>
      <c r="AU96" s="10"/>
      <c r="AV96" s="6"/>
      <c r="AW96" s="6"/>
      <c r="AX96" s="6"/>
      <c r="AY96" s="6"/>
      <c r="AZ96" s="6"/>
    </row>
    <row r="97" spans="1:52" ht="30" customHeight="1" thickBot="1" x14ac:dyDescent="0.25">
      <c r="A97" s="981"/>
      <c r="B97" s="982"/>
      <c r="C97" s="999"/>
      <c r="D97" s="1124"/>
      <c r="E97" s="1025"/>
      <c r="F97" s="217">
        <v>59.3</v>
      </c>
      <c r="G97" s="217">
        <v>0.1</v>
      </c>
      <c r="H97" s="217">
        <v>-0.13</v>
      </c>
      <c r="I97" s="1127"/>
      <c r="J97" s="1127"/>
      <c r="K97" s="1127"/>
      <c r="L97" s="1133"/>
      <c r="M97" s="232"/>
      <c r="N97" s="232"/>
      <c r="O97" s="232"/>
      <c r="P97" s="232"/>
      <c r="Q97" s="232"/>
      <c r="R97" s="232"/>
      <c r="S97" s="264"/>
      <c r="T97" s="266"/>
      <c r="V97" s="186">
        <v>5</v>
      </c>
      <c r="W97" s="255">
        <v>0.5</v>
      </c>
      <c r="X97" s="191">
        <v>1.6</v>
      </c>
      <c r="Z97" s="10"/>
      <c r="AA97" s="10"/>
      <c r="AB97" s="10"/>
      <c r="AC97" s="10"/>
      <c r="AG97" s="10"/>
      <c r="AH97" s="10"/>
      <c r="AI97" s="10"/>
      <c r="AJ97" s="10"/>
      <c r="AK97" s="10"/>
      <c r="AL97" s="10"/>
      <c r="AM97" s="10"/>
      <c r="AN97" s="10"/>
      <c r="AO97" s="10"/>
      <c r="AP97" s="10"/>
      <c r="AQ97" s="10"/>
      <c r="AR97" s="10"/>
      <c r="AS97" s="10"/>
      <c r="AT97" s="10"/>
      <c r="AU97" s="10"/>
      <c r="AV97" s="6"/>
      <c r="AW97" s="6"/>
      <c r="AX97" s="6"/>
      <c r="AY97" s="6"/>
      <c r="AZ97" s="6"/>
    </row>
    <row r="98" spans="1:52" ht="30" customHeight="1" x14ac:dyDescent="0.2">
      <c r="A98" s="977" t="s">
        <v>293</v>
      </c>
      <c r="B98" s="978"/>
      <c r="C98" s="999"/>
      <c r="D98" s="1124"/>
      <c r="E98" s="1025"/>
      <c r="F98" s="238">
        <v>499</v>
      </c>
      <c r="G98" s="217">
        <v>0.1</v>
      </c>
      <c r="H98" s="238">
        <v>-1</v>
      </c>
      <c r="I98" s="1128">
        <v>0.21</v>
      </c>
      <c r="J98" s="1128">
        <v>2</v>
      </c>
      <c r="K98" s="1135">
        <v>42671</v>
      </c>
      <c r="L98" s="1132" t="s">
        <v>308</v>
      </c>
      <c r="M98" s="232"/>
      <c r="N98" s="232"/>
      <c r="O98" s="232"/>
      <c r="P98" s="232"/>
      <c r="Q98" s="232"/>
      <c r="R98" s="232"/>
      <c r="S98" s="264"/>
      <c r="T98" s="266"/>
      <c r="V98" s="186">
        <v>10</v>
      </c>
      <c r="W98" s="255">
        <v>0.6</v>
      </c>
      <c r="X98" s="191">
        <v>2</v>
      </c>
      <c r="Z98" s="10"/>
      <c r="AA98" s="10"/>
      <c r="AB98" s="10"/>
      <c r="AG98" s="10"/>
      <c r="AH98" s="10"/>
      <c r="AI98" s="10"/>
      <c r="AJ98" s="10"/>
      <c r="AK98" s="10"/>
      <c r="AL98" s="10"/>
      <c r="AM98" s="10"/>
      <c r="AN98" s="10"/>
      <c r="AO98" s="10"/>
      <c r="AP98" s="10"/>
      <c r="AQ98" s="10"/>
      <c r="AR98" s="10"/>
      <c r="AS98" s="10"/>
      <c r="AT98" s="10"/>
      <c r="AU98" s="10"/>
      <c r="AV98" s="6"/>
      <c r="AW98" s="6"/>
      <c r="AX98" s="6"/>
      <c r="AY98" s="6"/>
      <c r="AZ98" s="6"/>
    </row>
    <row r="99" spans="1:52" ht="30" customHeight="1" x14ac:dyDescent="0.2">
      <c r="A99" s="979"/>
      <c r="B99" s="980"/>
      <c r="C99" s="999"/>
      <c r="D99" s="1124"/>
      <c r="E99" s="1025"/>
      <c r="F99" s="217">
        <v>799.8</v>
      </c>
      <c r="G99" s="217">
        <v>0.1</v>
      </c>
      <c r="H99" s="238">
        <v>-0.4</v>
      </c>
      <c r="I99" s="1127">
        <v>0.17</v>
      </c>
      <c r="J99" s="1127">
        <v>2</v>
      </c>
      <c r="K99" s="1127">
        <v>42671</v>
      </c>
      <c r="L99" s="1133" t="s">
        <v>308</v>
      </c>
      <c r="M99" s="232"/>
      <c r="N99" s="232"/>
      <c r="O99" s="232"/>
      <c r="P99" s="232"/>
      <c r="Q99" s="232"/>
      <c r="R99" s="232"/>
      <c r="S99" s="264"/>
      <c r="T99" s="266"/>
      <c r="V99" s="186">
        <v>20</v>
      </c>
      <c r="W99" s="255">
        <v>0.8</v>
      </c>
      <c r="X99" s="191">
        <v>2.5</v>
      </c>
      <c r="Z99" s="10"/>
      <c r="AA99" s="10"/>
      <c r="AB99" s="10"/>
      <c r="AG99" s="10"/>
      <c r="AH99" s="10"/>
      <c r="AI99" s="10"/>
      <c r="AJ99" s="10"/>
      <c r="AK99" s="10"/>
      <c r="AL99" s="10"/>
      <c r="AM99" s="10"/>
      <c r="AN99" s="10"/>
      <c r="AO99" s="10"/>
      <c r="AP99" s="10"/>
      <c r="AQ99" s="10"/>
      <c r="AR99" s="10"/>
      <c r="AS99" s="10"/>
      <c r="AT99" s="10"/>
      <c r="AU99" s="10"/>
      <c r="AV99" s="6"/>
      <c r="AW99" s="6"/>
      <c r="AX99" s="6"/>
      <c r="AY99" s="6"/>
      <c r="AZ99" s="6"/>
    </row>
    <row r="100" spans="1:52" ht="30" customHeight="1" thickBot="1" x14ac:dyDescent="0.25">
      <c r="A100" s="981"/>
      <c r="B100" s="982"/>
      <c r="C100" s="1000"/>
      <c r="D100" s="1125"/>
      <c r="E100" s="1033"/>
      <c r="F100" s="225">
        <v>1099.9000000000001</v>
      </c>
      <c r="G100" s="225">
        <v>0.1</v>
      </c>
      <c r="H100" s="224">
        <v>-0.3</v>
      </c>
      <c r="I100" s="1134"/>
      <c r="J100" s="1134"/>
      <c r="K100" s="1134"/>
      <c r="L100" s="1136"/>
      <c r="M100" s="232"/>
      <c r="N100" s="232"/>
      <c r="O100" s="232"/>
      <c r="P100" s="232"/>
      <c r="Q100" s="232"/>
      <c r="R100" s="232"/>
      <c r="S100" s="264"/>
      <c r="T100" s="266"/>
      <c r="V100" s="186">
        <v>20</v>
      </c>
      <c r="W100" s="255">
        <v>0.8</v>
      </c>
      <c r="X100" s="191">
        <v>2.5</v>
      </c>
      <c r="AA100" s="10"/>
      <c r="AB100" s="10"/>
      <c r="AG100" s="10"/>
      <c r="AH100" s="10"/>
      <c r="AI100" s="10"/>
      <c r="AJ100" s="10"/>
      <c r="AK100" s="10"/>
      <c r="AL100" s="10"/>
      <c r="AM100" s="10"/>
      <c r="AN100" s="10"/>
      <c r="AO100" s="10"/>
      <c r="AP100" s="10"/>
      <c r="AQ100" s="10"/>
      <c r="AR100" s="10"/>
      <c r="AS100" s="10"/>
      <c r="AT100" s="10"/>
      <c r="AU100" s="10"/>
      <c r="AV100" s="6"/>
      <c r="AW100" s="6"/>
      <c r="AX100" s="6"/>
      <c r="AY100" s="6"/>
      <c r="AZ100" s="6"/>
    </row>
    <row r="101" spans="1:52" ht="30" customHeight="1" thickBot="1" x14ac:dyDescent="0.25">
      <c r="A101" s="209"/>
      <c r="B101" s="211"/>
      <c r="C101" s="232"/>
      <c r="D101" s="232"/>
      <c r="E101" s="232"/>
      <c r="F101" s="232"/>
      <c r="G101" s="232"/>
      <c r="H101" s="232"/>
      <c r="I101" s="232"/>
      <c r="J101" s="232"/>
      <c r="K101" s="232"/>
      <c r="L101" s="232"/>
      <c r="M101" s="232"/>
      <c r="N101" s="232"/>
      <c r="O101" s="232"/>
      <c r="P101" s="232"/>
      <c r="Q101" s="232"/>
      <c r="R101" s="232"/>
      <c r="S101" s="264"/>
      <c r="T101" s="266"/>
      <c r="V101" s="186">
        <v>50</v>
      </c>
      <c r="W101" s="255">
        <v>1</v>
      </c>
      <c r="X101" s="195">
        <v>3</v>
      </c>
      <c r="AA101" s="10"/>
      <c r="AB101" s="10"/>
      <c r="AG101" s="10"/>
      <c r="AH101" s="10"/>
      <c r="AI101" s="10"/>
      <c r="AJ101" s="10"/>
      <c r="AK101" s="10"/>
      <c r="AL101" s="10"/>
      <c r="AM101" s="10"/>
      <c r="AN101" s="10"/>
      <c r="AO101" s="10"/>
      <c r="AP101" s="10"/>
      <c r="AQ101" s="10"/>
      <c r="AR101" s="10"/>
      <c r="AS101" s="10"/>
      <c r="AT101" s="10"/>
      <c r="AU101" s="10"/>
      <c r="AV101" s="6"/>
      <c r="AW101" s="6"/>
      <c r="AX101" s="6"/>
      <c r="AY101" s="6"/>
      <c r="AZ101" s="6"/>
    </row>
    <row r="102" spans="1:52" ht="30" customHeight="1" x14ac:dyDescent="0.2">
      <c r="A102" s="992" t="s">
        <v>284</v>
      </c>
      <c r="B102" s="993"/>
      <c r="C102" s="1138" t="s">
        <v>309</v>
      </c>
      <c r="D102" s="1123" t="s">
        <v>196</v>
      </c>
      <c r="E102" s="1034" t="s">
        <v>310</v>
      </c>
      <c r="F102" s="215">
        <v>18.100000000000001</v>
      </c>
      <c r="G102" s="215">
        <v>0.1</v>
      </c>
      <c r="H102" s="216">
        <v>0</v>
      </c>
      <c r="I102" s="1141">
        <v>0.2</v>
      </c>
      <c r="J102" s="1126">
        <v>1.96</v>
      </c>
      <c r="K102" s="1131">
        <v>42580</v>
      </c>
      <c r="L102" s="1137" t="s">
        <v>311</v>
      </c>
      <c r="M102" s="232"/>
      <c r="N102" s="232"/>
      <c r="O102" s="294"/>
      <c r="P102" s="295" t="s">
        <v>237</v>
      </c>
      <c r="Q102" s="233" t="s">
        <v>287</v>
      </c>
      <c r="R102" s="233" t="s">
        <v>238</v>
      </c>
      <c r="S102" s="1016" t="s">
        <v>288</v>
      </c>
      <c r="T102" s="1019" t="s">
        <v>312</v>
      </c>
      <c r="V102" s="186">
        <v>100</v>
      </c>
      <c r="W102" s="255">
        <v>1.6</v>
      </c>
      <c r="X102" s="195">
        <v>5</v>
      </c>
      <c r="AA102" s="10"/>
      <c r="AB102" s="10"/>
      <c r="AG102" s="10"/>
      <c r="AH102" s="10"/>
      <c r="AI102" s="10"/>
      <c r="AJ102" s="10"/>
      <c r="AK102" s="10"/>
      <c r="AL102" s="10"/>
      <c r="AM102" s="10"/>
      <c r="AN102" s="10"/>
      <c r="AO102" s="10"/>
      <c r="AP102" s="10"/>
      <c r="AQ102" s="10"/>
      <c r="AR102" s="10"/>
      <c r="AS102" s="10"/>
      <c r="AT102" s="10"/>
      <c r="AU102" s="10"/>
    </row>
    <row r="103" spans="1:52" ht="30" customHeight="1" x14ac:dyDescent="0.2">
      <c r="A103" s="994"/>
      <c r="B103" s="995"/>
      <c r="C103" s="1139"/>
      <c r="D103" s="1124"/>
      <c r="E103" s="1025"/>
      <c r="F103" s="217">
        <v>20.100000000000001</v>
      </c>
      <c r="G103" s="217">
        <v>0.1</v>
      </c>
      <c r="H103" s="238">
        <v>0</v>
      </c>
      <c r="I103" s="1142"/>
      <c r="J103" s="1127"/>
      <c r="K103" s="1127"/>
      <c r="L103" s="1133"/>
      <c r="M103" s="232"/>
      <c r="N103" s="232"/>
      <c r="O103" s="1022" t="s">
        <v>240</v>
      </c>
      <c r="P103" s="296">
        <f>I102</f>
        <v>0.2</v>
      </c>
      <c r="Q103" s="219">
        <f>I105</f>
        <v>1.7</v>
      </c>
      <c r="R103" s="219">
        <f>I108</f>
        <v>6.4000000000000001E-2</v>
      </c>
      <c r="S103" s="1017"/>
      <c r="T103" s="1020"/>
      <c r="U103" s="10"/>
      <c r="V103" s="186">
        <v>200</v>
      </c>
      <c r="W103" s="255">
        <v>1.6</v>
      </c>
      <c r="X103" s="191">
        <v>10</v>
      </c>
      <c r="AA103" s="10"/>
      <c r="AB103" s="10"/>
      <c r="AG103" s="10"/>
      <c r="AH103" s="10"/>
      <c r="AI103" s="10"/>
      <c r="AJ103" s="10"/>
      <c r="AK103" s="10"/>
      <c r="AL103" s="10"/>
      <c r="AM103" s="10"/>
      <c r="AN103" s="10"/>
      <c r="AO103" s="10"/>
      <c r="AP103" s="10"/>
      <c r="AQ103" s="10"/>
      <c r="AR103" s="10"/>
      <c r="AS103" s="10"/>
      <c r="AT103" s="10"/>
      <c r="AU103" s="10"/>
    </row>
    <row r="104" spans="1:52" ht="30" customHeight="1" thickBot="1" x14ac:dyDescent="0.25">
      <c r="A104" s="996"/>
      <c r="B104" s="997"/>
      <c r="C104" s="1139"/>
      <c r="D104" s="1124"/>
      <c r="E104" s="1025"/>
      <c r="F104" s="238">
        <v>22</v>
      </c>
      <c r="G104" s="217">
        <v>0.1</v>
      </c>
      <c r="H104" s="238">
        <v>0</v>
      </c>
      <c r="I104" s="1142">
        <v>0.2</v>
      </c>
      <c r="J104" s="1127">
        <v>1.96</v>
      </c>
      <c r="K104" s="1127">
        <v>42580</v>
      </c>
      <c r="L104" s="1133" t="s">
        <v>313</v>
      </c>
      <c r="M104" s="232"/>
      <c r="N104" s="232"/>
      <c r="O104" s="1023"/>
      <c r="P104" s="293"/>
      <c r="Q104" s="222"/>
      <c r="R104" s="222"/>
      <c r="S104" s="1018"/>
      <c r="T104" s="1021"/>
      <c r="U104" s="10"/>
      <c r="V104" s="186">
        <v>200</v>
      </c>
      <c r="W104" s="255">
        <v>1.6</v>
      </c>
      <c r="X104" s="191">
        <v>10</v>
      </c>
      <c r="AA104" s="10"/>
      <c r="AB104" s="10"/>
      <c r="AG104" s="10"/>
      <c r="AH104" s="10"/>
      <c r="AI104" s="10"/>
      <c r="AJ104" s="10"/>
      <c r="AK104" s="10"/>
      <c r="AL104" s="10"/>
      <c r="AM104" s="10"/>
      <c r="AN104" s="10"/>
      <c r="AO104" s="10"/>
      <c r="AP104" s="10"/>
      <c r="AQ104" s="10"/>
      <c r="AR104" s="10"/>
      <c r="AS104" s="10"/>
      <c r="AT104" s="10"/>
      <c r="AU104" s="10"/>
    </row>
    <row r="105" spans="1:52" ht="30" customHeight="1" x14ac:dyDescent="0.2">
      <c r="A105" s="977" t="s">
        <v>291</v>
      </c>
      <c r="B105" s="978"/>
      <c r="C105" s="1139"/>
      <c r="D105" s="1124"/>
      <c r="E105" s="1025"/>
      <c r="F105" s="217">
        <v>41.8</v>
      </c>
      <c r="G105" s="217">
        <v>0.1</v>
      </c>
      <c r="H105" s="217">
        <v>-1.8</v>
      </c>
      <c r="I105" s="1128">
        <v>1.7</v>
      </c>
      <c r="J105" s="1128">
        <v>1.96</v>
      </c>
      <c r="K105" s="1135">
        <v>42586</v>
      </c>
      <c r="L105" s="1132" t="s">
        <v>314</v>
      </c>
      <c r="M105" s="232"/>
      <c r="N105" s="232"/>
      <c r="O105" s="232"/>
      <c r="P105" s="232"/>
      <c r="Q105" s="232"/>
      <c r="R105" s="232"/>
      <c r="S105" s="264"/>
      <c r="T105" s="266"/>
      <c r="U105" s="10"/>
      <c r="V105" s="186">
        <v>500</v>
      </c>
      <c r="W105" s="255">
        <v>8</v>
      </c>
      <c r="X105" s="191">
        <v>25</v>
      </c>
      <c r="AA105" s="10"/>
      <c r="AB105" s="10"/>
      <c r="AG105" s="10"/>
      <c r="AH105" s="10"/>
      <c r="AI105" s="10"/>
      <c r="AJ105" s="10"/>
      <c r="AK105" s="10"/>
      <c r="AL105" s="10"/>
      <c r="AM105" s="10"/>
      <c r="AN105" s="10"/>
      <c r="AO105" s="10"/>
      <c r="AP105" s="10"/>
      <c r="AQ105" s="10"/>
      <c r="AR105" s="10"/>
      <c r="AS105" s="10"/>
      <c r="AT105" s="10"/>
      <c r="AU105" s="10"/>
    </row>
    <row r="106" spans="1:52" ht="30" customHeight="1" x14ac:dyDescent="0.2">
      <c r="A106" s="979"/>
      <c r="B106" s="980"/>
      <c r="C106" s="1139"/>
      <c r="D106" s="1124"/>
      <c r="E106" s="1025"/>
      <c r="F106" s="217">
        <v>50.6</v>
      </c>
      <c r="G106" s="217">
        <v>0.1</v>
      </c>
      <c r="H106" s="217">
        <v>-0.6</v>
      </c>
      <c r="I106" s="1127">
        <v>1.7</v>
      </c>
      <c r="J106" s="1127">
        <v>1.96</v>
      </c>
      <c r="K106" s="1127">
        <v>42586</v>
      </c>
      <c r="L106" s="1133" t="s">
        <v>315</v>
      </c>
      <c r="M106" s="232"/>
      <c r="N106" s="232"/>
      <c r="O106" s="232"/>
      <c r="P106" s="232"/>
      <c r="Q106" s="232"/>
      <c r="R106" s="232"/>
      <c r="S106" s="264"/>
      <c r="T106" s="266"/>
      <c r="U106" s="10"/>
      <c r="V106" s="201" t="s">
        <v>177</v>
      </c>
      <c r="W106" s="257">
        <v>16</v>
      </c>
      <c r="X106" s="191">
        <v>50</v>
      </c>
      <c r="AA106" s="10"/>
      <c r="AB106" s="10"/>
      <c r="AG106" s="10"/>
      <c r="AH106" s="10"/>
      <c r="AI106" s="10"/>
      <c r="AJ106" s="10"/>
      <c r="AK106" s="10"/>
      <c r="AL106" s="10"/>
      <c r="AM106" s="10"/>
      <c r="AN106" s="10"/>
      <c r="AO106" s="10"/>
      <c r="AP106" s="10"/>
      <c r="AQ106" s="10"/>
      <c r="AR106" s="10"/>
      <c r="AS106" s="10"/>
      <c r="AT106" s="10"/>
      <c r="AU106" s="10"/>
    </row>
    <row r="107" spans="1:52" ht="30" customHeight="1" thickBot="1" x14ac:dyDescent="0.25">
      <c r="A107" s="981"/>
      <c r="B107" s="982"/>
      <c r="C107" s="1139"/>
      <c r="D107" s="1124"/>
      <c r="E107" s="1025"/>
      <c r="F107" s="217">
        <v>59.4</v>
      </c>
      <c r="G107" s="217">
        <v>0.1</v>
      </c>
      <c r="H107" s="217">
        <v>0.6</v>
      </c>
      <c r="I107" s="1127"/>
      <c r="J107" s="1127"/>
      <c r="K107" s="1127"/>
      <c r="L107" s="1133"/>
      <c r="M107" s="232"/>
      <c r="N107" s="232"/>
      <c r="O107" s="232"/>
      <c r="P107" s="232"/>
      <c r="Q107" s="232"/>
      <c r="R107" s="232"/>
      <c r="S107" s="264"/>
      <c r="T107" s="266"/>
      <c r="U107" s="10"/>
      <c r="V107" s="201" t="s">
        <v>178</v>
      </c>
      <c r="W107" s="257">
        <v>30</v>
      </c>
      <c r="X107" s="191">
        <v>100</v>
      </c>
      <c r="AA107" s="10"/>
      <c r="AB107" s="10"/>
      <c r="AG107" s="10"/>
      <c r="AH107" s="10"/>
      <c r="AI107" s="10"/>
      <c r="AJ107" s="10"/>
      <c r="AK107" s="10"/>
      <c r="AL107" s="10"/>
      <c r="AM107" s="10"/>
      <c r="AN107" s="10"/>
      <c r="AO107" s="10"/>
      <c r="AP107" s="10"/>
      <c r="AQ107" s="10"/>
      <c r="AR107" s="10"/>
      <c r="AS107" s="10"/>
      <c r="AT107" s="10"/>
      <c r="AU107" s="10"/>
    </row>
    <row r="108" spans="1:52" ht="30" customHeight="1" x14ac:dyDescent="0.2">
      <c r="A108" s="977" t="s">
        <v>293</v>
      </c>
      <c r="B108" s="978"/>
      <c r="C108" s="1139"/>
      <c r="D108" s="1124"/>
      <c r="E108" s="1025"/>
      <c r="F108" s="217">
        <v>397.9</v>
      </c>
      <c r="G108" s="217">
        <v>0.1</v>
      </c>
      <c r="H108" s="217">
        <v>-1.3</v>
      </c>
      <c r="I108" s="1128">
        <v>6.4000000000000001E-2</v>
      </c>
      <c r="J108" s="1143">
        <v>2</v>
      </c>
      <c r="K108" s="1135">
        <v>42625</v>
      </c>
      <c r="L108" s="1132" t="s">
        <v>316</v>
      </c>
      <c r="M108" s="232"/>
      <c r="N108" s="232"/>
      <c r="O108" s="232"/>
      <c r="P108" s="232"/>
      <c r="Q108" s="232"/>
      <c r="R108" s="232"/>
      <c r="S108" s="264"/>
      <c r="T108" s="261"/>
      <c r="U108" s="10"/>
      <c r="V108" s="201" t="s">
        <v>178</v>
      </c>
      <c r="W108" s="257">
        <v>30</v>
      </c>
      <c r="X108" s="191">
        <v>100</v>
      </c>
      <c r="AA108" s="10"/>
      <c r="AB108" s="10"/>
      <c r="AG108" s="10"/>
      <c r="AH108" s="10"/>
      <c r="AI108" s="10"/>
      <c r="AJ108" s="10"/>
      <c r="AK108" s="10"/>
      <c r="AL108" s="10"/>
      <c r="AM108" s="10"/>
      <c r="AN108" s="10"/>
      <c r="AO108" s="10"/>
      <c r="AP108" s="10"/>
      <c r="AQ108" s="10"/>
      <c r="AR108" s="10"/>
      <c r="AS108" s="10"/>
      <c r="AT108" s="10"/>
      <c r="AU108" s="10"/>
    </row>
    <row r="109" spans="1:52" ht="35.1" customHeight="1" x14ac:dyDescent="0.2">
      <c r="A109" s="979"/>
      <c r="B109" s="980"/>
      <c r="C109" s="1139"/>
      <c r="D109" s="1124"/>
      <c r="E109" s="1025"/>
      <c r="F109" s="217">
        <v>753.2</v>
      </c>
      <c r="G109" s="217">
        <v>0.1</v>
      </c>
      <c r="H109" s="248">
        <v>-0.64100000000000001</v>
      </c>
      <c r="I109" s="1127">
        <v>6.4000000000000001E-2</v>
      </c>
      <c r="J109" s="1144">
        <v>2</v>
      </c>
      <c r="K109" s="1127">
        <v>42625</v>
      </c>
      <c r="L109" s="1133" t="s">
        <v>317</v>
      </c>
      <c r="M109" s="232"/>
      <c r="N109" s="232"/>
      <c r="O109" s="232"/>
      <c r="P109" s="232"/>
      <c r="Q109" s="232"/>
      <c r="R109" s="232"/>
      <c r="S109" s="264"/>
      <c r="T109" s="261"/>
      <c r="U109" s="10"/>
      <c r="V109" s="201" t="s">
        <v>179</v>
      </c>
      <c r="W109" s="257">
        <v>80</v>
      </c>
      <c r="X109" s="191">
        <v>250</v>
      </c>
      <c r="AA109" s="10"/>
      <c r="AB109" s="10"/>
      <c r="AG109" s="10"/>
      <c r="AH109" s="10"/>
      <c r="AI109" s="10"/>
      <c r="AJ109" s="10"/>
      <c r="AK109" s="10"/>
      <c r="AL109" s="10"/>
      <c r="AM109" s="10"/>
      <c r="AN109" s="10"/>
      <c r="AO109" s="10"/>
      <c r="AP109" s="10"/>
      <c r="AQ109" s="10"/>
      <c r="AR109" s="10"/>
      <c r="AS109" s="10"/>
      <c r="AT109" s="10"/>
      <c r="AU109" s="10"/>
    </row>
    <row r="110" spans="1:52" ht="35.1" customHeight="1" thickBot="1" x14ac:dyDescent="0.25">
      <c r="A110" s="981"/>
      <c r="B110" s="982"/>
      <c r="C110" s="1140"/>
      <c r="D110" s="1125"/>
      <c r="E110" s="1033"/>
      <c r="F110" s="225">
        <v>1099.3</v>
      </c>
      <c r="G110" s="225">
        <v>0.1</v>
      </c>
      <c r="H110" s="225">
        <v>-0.06</v>
      </c>
      <c r="I110" s="1134"/>
      <c r="J110" s="1145"/>
      <c r="K110" s="1134"/>
      <c r="L110" s="1136"/>
      <c r="M110" s="232"/>
      <c r="N110" s="232"/>
      <c r="O110" s="232"/>
      <c r="P110" s="232"/>
      <c r="Q110" s="232"/>
      <c r="R110" s="232"/>
      <c r="S110" s="264"/>
      <c r="T110" s="261"/>
      <c r="U110" s="10"/>
      <c r="V110" s="201" t="s">
        <v>180</v>
      </c>
      <c r="W110" s="258">
        <v>0.16</v>
      </c>
      <c r="X110" s="191">
        <v>500</v>
      </c>
      <c r="AA110" s="10"/>
      <c r="AB110" s="10"/>
      <c r="AG110" s="10"/>
      <c r="AH110" s="10"/>
      <c r="AI110" s="10"/>
      <c r="AJ110" s="10"/>
      <c r="AK110" s="10"/>
      <c r="AL110" s="10"/>
      <c r="AM110" s="10"/>
      <c r="AN110" s="10"/>
      <c r="AO110" s="10"/>
      <c r="AP110" s="10"/>
      <c r="AQ110" s="10"/>
      <c r="AR110" s="10"/>
      <c r="AS110" s="10"/>
      <c r="AT110" s="10"/>
      <c r="AU110" s="10"/>
    </row>
    <row r="111" spans="1:52" ht="30" customHeight="1" thickBot="1" x14ac:dyDescent="0.25">
      <c r="A111" s="249"/>
      <c r="B111" s="232"/>
      <c r="C111" s="232"/>
      <c r="D111" s="232"/>
      <c r="E111" s="232"/>
      <c r="F111" s="232"/>
      <c r="G111" s="232"/>
      <c r="H111" s="232"/>
      <c r="I111" s="232"/>
      <c r="J111" s="232"/>
      <c r="K111" s="232"/>
      <c r="L111" s="232"/>
      <c r="M111" s="232"/>
      <c r="N111" s="232"/>
      <c r="O111" s="232"/>
      <c r="P111" s="232"/>
      <c r="Q111" s="232"/>
      <c r="R111" s="232"/>
      <c r="S111" s="264"/>
      <c r="T111" s="261"/>
      <c r="V111" s="204" t="s">
        <v>216</v>
      </c>
      <c r="W111" s="270">
        <v>0.3</v>
      </c>
      <c r="X111" s="36">
        <v>1000</v>
      </c>
    </row>
    <row r="112" spans="1:52" ht="30" customHeight="1" x14ac:dyDescent="0.2">
      <c r="A112" s="992" t="s">
        <v>284</v>
      </c>
      <c r="B112" s="993"/>
      <c r="C112" s="1138" t="s">
        <v>318</v>
      </c>
      <c r="D112" s="1123" t="s">
        <v>196</v>
      </c>
      <c r="E112" s="1146" t="s">
        <v>319</v>
      </c>
      <c r="F112" s="215">
        <v>18.2</v>
      </c>
      <c r="G112" s="215">
        <v>0.1</v>
      </c>
      <c r="H112" s="215">
        <v>0</v>
      </c>
      <c r="I112" s="1141">
        <v>0.2</v>
      </c>
      <c r="J112" s="1126">
        <v>1.96</v>
      </c>
      <c r="K112" s="1131">
        <v>42586</v>
      </c>
      <c r="L112" s="1137" t="s">
        <v>320</v>
      </c>
      <c r="M112" s="232"/>
      <c r="N112" s="232"/>
      <c r="O112" s="294"/>
      <c r="P112" s="295" t="s">
        <v>237</v>
      </c>
      <c r="Q112" s="233" t="s">
        <v>287</v>
      </c>
      <c r="R112" s="233" t="s">
        <v>238</v>
      </c>
      <c r="S112" s="1016" t="s">
        <v>321</v>
      </c>
      <c r="T112" s="1019" t="s">
        <v>322</v>
      </c>
    </row>
    <row r="113" spans="1:20" ht="30" customHeight="1" x14ac:dyDescent="0.2">
      <c r="A113" s="994"/>
      <c r="B113" s="995"/>
      <c r="C113" s="1139"/>
      <c r="D113" s="1124"/>
      <c r="E113" s="1025"/>
      <c r="F113" s="238">
        <v>20</v>
      </c>
      <c r="G113" s="217">
        <v>0.1</v>
      </c>
      <c r="H113" s="217">
        <v>0.1</v>
      </c>
      <c r="I113" s="1142"/>
      <c r="J113" s="1127"/>
      <c r="K113" s="1127">
        <v>42586</v>
      </c>
      <c r="L113" s="1133" t="s">
        <v>323</v>
      </c>
      <c r="M113" s="232"/>
      <c r="N113" s="232"/>
      <c r="O113" s="1022" t="s">
        <v>241</v>
      </c>
      <c r="P113" s="296">
        <f>I112</f>
        <v>0.2</v>
      </c>
      <c r="Q113" s="219">
        <f>I115</f>
        <v>1.7</v>
      </c>
      <c r="R113" s="219">
        <f>I118</f>
        <v>6.4000000000000001E-2</v>
      </c>
      <c r="S113" s="1017"/>
      <c r="T113" s="1020"/>
    </row>
    <row r="114" spans="1:20" ht="30" customHeight="1" thickBot="1" x14ac:dyDescent="0.25">
      <c r="A114" s="996"/>
      <c r="B114" s="997"/>
      <c r="C114" s="1139"/>
      <c r="D114" s="1124"/>
      <c r="E114" s="1025"/>
      <c r="F114" s="238">
        <v>22</v>
      </c>
      <c r="G114" s="217">
        <v>0.1</v>
      </c>
      <c r="H114" s="238">
        <v>0</v>
      </c>
      <c r="I114" s="1142"/>
      <c r="J114" s="1127"/>
      <c r="K114" s="1127">
        <v>42625</v>
      </c>
      <c r="L114" s="1133" t="s">
        <v>324</v>
      </c>
      <c r="M114" s="232"/>
      <c r="N114" s="232"/>
      <c r="O114" s="1023"/>
      <c r="P114" s="293"/>
      <c r="Q114" s="222"/>
      <c r="R114" s="222"/>
      <c r="S114" s="1018"/>
      <c r="T114" s="1021"/>
    </row>
    <row r="115" spans="1:20" ht="30" customHeight="1" x14ac:dyDescent="0.2">
      <c r="A115" s="977" t="s">
        <v>291</v>
      </c>
      <c r="B115" s="978"/>
      <c r="C115" s="1139"/>
      <c r="D115" s="1124"/>
      <c r="E115" s="1025"/>
      <c r="F115" s="217">
        <v>41.8</v>
      </c>
      <c r="G115" s="217">
        <v>0.1</v>
      </c>
      <c r="H115" s="217">
        <v>-1.8</v>
      </c>
      <c r="I115" s="1128">
        <v>1.7</v>
      </c>
      <c r="J115" s="1128">
        <v>1.96</v>
      </c>
      <c r="K115" s="1135">
        <v>42586</v>
      </c>
      <c r="L115" s="1132" t="s">
        <v>325</v>
      </c>
      <c r="M115" s="232"/>
      <c r="N115" s="232"/>
      <c r="O115" s="232"/>
      <c r="P115" s="232"/>
      <c r="Q115" s="232"/>
      <c r="R115" s="232"/>
      <c r="S115" s="264"/>
      <c r="T115" s="261"/>
    </row>
    <row r="116" spans="1:20" ht="30" customHeight="1" x14ac:dyDescent="0.2">
      <c r="A116" s="979"/>
      <c r="B116" s="980"/>
      <c r="C116" s="1139"/>
      <c r="D116" s="1124"/>
      <c r="E116" s="1025"/>
      <c r="F116" s="217">
        <v>50.5</v>
      </c>
      <c r="G116" s="217">
        <v>0.1</v>
      </c>
      <c r="H116" s="217">
        <v>-0.5</v>
      </c>
      <c r="I116" s="1127"/>
      <c r="J116" s="1127"/>
      <c r="K116" s="1127">
        <v>42586</v>
      </c>
      <c r="L116" s="1133" t="s">
        <v>323</v>
      </c>
      <c r="M116" s="232"/>
      <c r="N116" s="232"/>
      <c r="O116" s="232"/>
      <c r="P116" s="232"/>
      <c r="Q116" s="232"/>
      <c r="R116" s="232"/>
      <c r="S116" s="264"/>
      <c r="T116" s="261"/>
    </row>
    <row r="117" spans="1:20" ht="30" customHeight="1" thickBot="1" x14ac:dyDescent="0.25">
      <c r="A117" s="981"/>
      <c r="B117" s="982"/>
      <c r="C117" s="1139"/>
      <c r="D117" s="1124"/>
      <c r="E117" s="1025"/>
      <c r="F117" s="217">
        <v>59.3</v>
      </c>
      <c r="G117" s="217">
        <v>0.1</v>
      </c>
      <c r="H117" s="217">
        <v>0.7</v>
      </c>
      <c r="I117" s="1127"/>
      <c r="J117" s="1127"/>
      <c r="K117" s="1127">
        <v>42625</v>
      </c>
      <c r="L117" s="1133" t="s">
        <v>324</v>
      </c>
      <c r="M117" s="232"/>
      <c r="N117" s="232"/>
      <c r="O117" s="232"/>
      <c r="P117" s="232"/>
      <c r="Q117" s="232"/>
      <c r="R117" s="232"/>
      <c r="S117" s="264"/>
      <c r="T117" s="261"/>
    </row>
    <row r="118" spans="1:20" ht="30" customHeight="1" x14ac:dyDescent="0.2">
      <c r="A118" s="977" t="s">
        <v>293</v>
      </c>
      <c r="B118" s="978"/>
      <c r="C118" s="1139"/>
      <c r="D118" s="1124"/>
      <c r="E118" s="1025"/>
      <c r="F118" s="238">
        <v>397.9</v>
      </c>
      <c r="G118" s="217">
        <v>0.1</v>
      </c>
      <c r="H118" s="217">
        <v>-1.34</v>
      </c>
      <c r="I118" s="1128">
        <v>6.4000000000000001E-2</v>
      </c>
      <c r="J118" s="1143">
        <v>1.96</v>
      </c>
      <c r="K118" s="1135">
        <v>42625</v>
      </c>
      <c r="L118" s="1132" t="s">
        <v>326</v>
      </c>
      <c r="M118" s="232"/>
      <c r="N118" s="232"/>
      <c r="O118" s="232"/>
      <c r="P118" s="264"/>
      <c r="Q118" s="264"/>
      <c r="R118" s="264"/>
      <c r="S118" s="264"/>
      <c r="T118" s="261"/>
    </row>
    <row r="119" spans="1:20" ht="30" customHeight="1" x14ac:dyDescent="0.2">
      <c r="A119" s="979"/>
      <c r="B119" s="980"/>
      <c r="C119" s="1139"/>
      <c r="D119" s="1124"/>
      <c r="E119" s="1025"/>
      <c r="F119" s="217">
        <v>753.2</v>
      </c>
      <c r="G119" s="217">
        <v>0.1</v>
      </c>
      <c r="H119" s="248">
        <v>-0.64100000000000001</v>
      </c>
      <c r="I119" s="1127">
        <v>1.7</v>
      </c>
      <c r="J119" s="1144">
        <v>1.96</v>
      </c>
      <c r="K119" s="1127">
        <v>42586</v>
      </c>
      <c r="L119" s="1133" t="s">
        <v>323</v>
      </c>
      <c r="M119" s="232"/>
      <c r="N119" s="232"/>
      <c r="O119" s="232"/>
      <c r="P119" s="264"/>
      <c r="Q119" s="264"/>
      <c r="R119" s="264"/>
      <c r="S119" s="264"/>
      <c r="T119" s="261"/>
    </row>
    <row r="120" spans="1:20" ht="30" customHeight="1" thickBot="1" x14ac:dyDescent="0.25">
      <c r="A120" s="981"/>
      <c r="B120" s="982"/>
      <c r="C120" s="1140"/>
      <c r="D120" s="1125"/>
      <c r="E120" s="1033"/>
      <c r="F120" s="225">
        <v>1099.2</v>
      </c>
      <c r="G120" s="225">
        <v>0.1</v>
      </c>
      <c r="H120" s="225">
        <v>-0.54</v>
      </c>
      <c r="I120" s="1134">
        <v>6.4000000000000001E-2</v>
      </c>
      <c r="J120" s="1145">
        <v>2</v>
      </c>
      <c r="K120" s="1134">
        <v>42625</v>
      </c>
      <c r="L120" s="1136" t="s">
        <v>324</v>
      </c>
      <c r="M120" s="232"/>
      <c r="N120" s="232"/>
      <c r="O120" s="232"/>
      <c r="P120" s="264"/>
      <c r="Q120" s="264"/>
      <c r="R120" s="264"/>
      <c r="S120" s="264"/>
      <c r="T120" s="261"/>
    </row>
    <row r="121" spans="1:20" ht="30" customHeight="1" x14ac:dyDescent="0.2">
      <c r="A121" s="249"/>
      <c r="B121" s="232"/>
      <c r="C121" s="232"/>
      <c r="D121" s="232"/>
      <c r="E121" s="232"/>
      <c r="F121" s="232"/>
      <c r="G121" s="232"/>
      <c r="H121" s="232"/>
      <c r="I121" s="232"/>
      <c r="J121" s="232"/>
      <c r="K121" s="232"/>
      <c r="L121" s="232"/>
      <c r="M121" s="232"/>
      <c r="N121" s="232"/>
      <c r="O121" s="264"/>
      <c r="P121" s="264"/>
      <c r="Q121" s="264"/>
      <c r="R121" s="264"/>
      <c r="S121" s="264"/>
      <c r="T121" s="262"/>
    </row>
    <row r="122" spans="1:20" ht="30" customHeight="1" x14ac:dyDescent="0.25">
      <c r="A122" s="57"/>
      <c r="B122" s="6"/>
      <c r="C122" s="6"/>
      <c r="D122" s="6"/>
      <c r="E122" s="6"/>
      <c r="F122" s="6"/>
      <c r="G122" s="6"/>
      <c r="H122" s="6"/>
      <c r="I122" s="6"/>
      <c r="J122" s="6"/>
      <c r="K122" s="6"/>
      <c r="L122" s="6"/>
      <c r="M122" s="6"/>
      <c r="N122" s="6"/>
      <c r="O122" s="6"/>
      <c r="P122" s="6"/>
      <c r="Q122" s="6"/>
      <c r="R122" s="6"/>
      <c r="S122" s="6"/>
      <c r="T122" s="58"/>
    </row>
    <row r="123" spans="1:20" ht="30" customHeight="1" x14ac:dyDescent="0.25">
      <c r="A123" s="57"/>
      <c r="B123" s="6"/>
      <c r="C123" s="6"/>
      <c r="D123" s="6"/>
      <c r="E123" s="6"/>
      <c r="F123" s="6"/>
      <c r="G123" s="6"/>
      <c r="H123" s="6"/>
      <c r="I123" s="6"/>
      <c r="J123" s="6"/>
      <c r="K123" s="6"/>
      <c r="L123" s="6"/>
      <c r="M123" s="6"/>
      <c r="N123" s="6"/>
      <c r="O123" s="6"/>
      <c r="P123" s="6"/>
      <c r="Q123" s="6"/>
      <c r="R123" s="6"/>
      <c r="S123" s="6"/>
      <c r="T123" s="58"/>
    </row>
    <row r="124" spans="1:20" ht="30" customHeight="1" thickBot="1" x14ac:dyDescent="0.3">
      <c r="A124" s="267"/>
      <c r="B124" s="268"/>
      <c r="C124" s="268"/>
      <c r="D124" s="268"/>
      <c r="E124" s="268"/>
      <c r="F124" s="268"/>
      <c r="G124" s="268"/>
      <c r="H124" s="268"/>
      <c r="I124" s="268"/>
      <c r="J124" s="268"/>
      <c r="K124" s="268"/>
      <c r="L124" s="268"/>
      <c r="M124" s="268"/>
      <c r="N124" s="268"/>
      <c r="O124" s="268"/>
      <c r="P124" s="268"/>
      <c r="Q124" s="268"/>
      <c r="R124" s="268"/>
      <c r="S124" s="268"/>
      <c r="T124" s="269"/>
    </row>
    <row r="125" spans="1:20" ht="30" customHeight="1" x14ac:dyDescent="0.25"/>
    <row r="126" spans="1:20" ht="30" customHeight="1" x14ac:dyDescent="0.25"/>
    <row r="127" spans="1:20" ht="30" customHeight="1" x14ac:dyDescent="0.25"/>
    <row r="128" spans="1:20"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90" spans="61:64" ht="35.1" customHeight="1" x14ac:dyDescent="0.25">
      <c r="BI190" s="33"/>
      <c r="BJ190" s="33"/>
      <c r="BK190" s="33"/>
      <c r="BL190" s="33"/>
    </row>
    <row r="191" spans="61:64" ht="35.1" customHeight="1" x14ac:dyDescent="0.25">
      <c r="BI191" s="33"/>
      <c r="BJ191" s="33"/>
      <c r="BK191" s="33"/>
      <c r="BL191" s="33"/>
    </row>
    <row r="192" spans="61:64" ht="35.1" customHeight="1" x14ac:dyDescent="0.25">
      <c r="BI192" s="33"/>
      <c r="BJ192" s="33"/>
      <c r="BK192" s="33"/>
      <c r="BL192" s="33"/>
    </row>
    <row r="193" spans="61:64" ht="35.1" customHeight="1" x14ac:dyDescent="0.25">
      <c r="BI193" s="33"/>
      <c r="BJ193" s="33"/>
      <c r="BK193" s="33"/>
      <c r="BL193" s="33"/>
    </row>
  </sheetData>
  <sheetProtection algorithmName="SHA-512" hashValue="Tb5DFTItUmXKpDuo2MM2Gli1/iAhltTFkgw/X6gA5Kiz6Fc9MHkRWemKMCME32LrmQGJHbn7C8jWsUGRHUOrtw==" saltValue="ooZRxuiNWYhmsVMdPhZVCQ==" spinCount="100000" sheet="1" objects="1" scenarios="1"/>
  <mergeCells count="175">
    <mergeCell ref="C112:C120"/>
    <mergeCell ref="D112:D120"/>
    <mergeCell ref="E112:E120"/>
    <mergeCell ref="I112:I114"/>
    <mergeCell ref="I115:I117"/>
    <mergeCell ref="I118:I120"/>
    <mergeCell ref="J118:J120"/>
    <mergeCell ref="K118:K120"/>
    <mergeCell ref="L118:L120"/>
    <mergeCell ref="J115:J117"/>
    <mergeCell ref="K115:K117"/>
    <mergeCell ref="L115:L117"/>
    <mergeCell ref="J112:J114"/>
    <mergeCell ref="K112:K114"/>
    <mergeCell ref="L112:L114"/>
    <mergeCell ref="S112:S114"/>
    <mergeCell ref="T112:T114"/>
    <mergeCell ref="O113:O114"/>
    <mergeCell ref="J102:J104"/>
    <mergeCell ref="K102:K104"/>
    <mergeCell ref="L102:L104"/>
    <mergeCell ref="S102:S104"/>
    <mergeCell ref="T102:T104"/>
    <mergeCell ref="O103:O104"/>
    <mergeCell ref="C102:C110"/>
    <mergeCell ref="D102:D110"/>
    <mergeCell ref="E102:E110"/>
    <mergeCell ref="I102:I104"/>
    <mergeCell ref="I105:I107"/>
    <mergeCell ref="J105:J107"/>
    <mergeCell ref="K105:K107"/>
    <mergeCell ref="L105:L107"/>
    <mergeCell ref="I108:I110"/>
    <mergeCell ref="J108:J110"/>
    <mergeCell ref="K108:K110"/>
    <mergeCell ref="L108:L110"/>
    <mergeCell ref="S92:S94"/>
    <mergeCell ref="T92:T94"/>
    <mergeCell ref="O93:O94"/>
    <mergeCell ref="C92:C100"/>
    <mergeCell ref="D92:D100"/>
    <mergeCell ref="E92:E100"/>
    <mergeCell ref="I92:I94"/>
    <mergeCell ref="I95:I97"/>
    <mergeCell ref="I87:I89"/>
    <mergeCell ref="J87:J89"/>
    <mergeCell ref="K87:K89"/>
    <mergeCell ref="L87:L89"/>
    <mergeCell ref="J95:J97"/>
    <mergeCell ref="K95:K97"/>
    <mergeCell ref="L95:L97"/>
    <mergeCell ref="I98:I100"/>
    <mergeCell ref="J98:J100"/>
    <mergeCell ref="K98:K100"/>
    <mergeCell ref="L98:L100"/>
    <mergeCell ref="J92:J94"/>
    <mergeCell ref="K92:K94"/>
    <mergeCell ref="L92:L94"/>
    <mergeCell ref="D70:D78"/>
    <mergeCell ref="E70:E78"/>
    <mergeCell ref="I70:I72"/>
    <mergeCell ref="J70:J72"/>
    <mergeCell ref="K70:K72"/>
    <mergeCell ref="I73:I75"/>
    <mergeCell ref="J73:J75"/>
    <mergeCell ref="I76:I78"/>
    <mergeCell ref="J76:J78"/>
    <mergeCell ref="K76:K78"/>
    <mergeCell ref="V64:Z65"/>
    <mergeCell ref="B32:J33"/>
    <mergeCell ref="B34:B35"/>
    <mergeCell ref="C34:C35"/>
    <mergeCell ref="D34:D35"/>
    <mergeCell ref="E34:E35"/>
    <mergeCell ref="F34:F35"/>
    <mergeCell ref="G34:G35"/>
    <mergeCell ref="H34:H35"/>
    <mergeCell ref="I34:I35"/>
    <mergeCell ref="J34:J35"/>
    <mergeCell ref="K34:K35"/>
    <mergeCell ref="B2:J3"/>
    <mergeCell ref="B4:B5"/>
    <mergeCell ref="C4:C5"/>
    <mergeCell ref="D4:D5"/>
    <mergeCell ref="E4:E5"/>
    <mergeCell ref="F4:F5"/>
    <mergeCell ref="G4:G5"/>
    <mergeCell ref="H4:H5"/>
    <mergeCell ref="I4:I5"/>
    <mergeCell ref="J4:J5"/>
    <mergeCell ref="N6:AA7"/>
    <mergeCell ref="N8:N9"/>
    <mergeCell ref="O8:O9"/>
    <mergeCell ref="P8:P9"/>
    <mergeCell ref="Q8:Q9"/>
    <mergeCell ref="R8:R9"/>
    <mergeCell ref="S8:S9"/>
    <mergeCell ref="T8:T9"/>
    <mergeCell ref="U8:U9"/>
    <mergeCell ref="AA8:AA9"/>
    <mergeCell ref="W8:W9"/>
    <mergeCell ref="X8:X9"/>
    <mergeCell ref="Y8:Y9"/>
    <mergeCell ref="Z8:Z9"/>
    <mergeCell ref="V8:V9"/>
    <mergeCell ref="V91:X91"/>
    <mergeCell ref="V77:Z78"/>
    <mergeCell ref="K73:K75"/>
    <mergeCell ref="W66:W67"/>
    <mergeCell ref="X66:X67"/>
    <mergeCell ref="Y66:Y67"/>
    <mergeCell ref="Z66:Z67"/>
    <mergeCell ref="S67:S68"/>
    <mergeCell ref="T67:T68"/>
    <mergeCell ref="L70:L72"/>
    <mergeCell ref="S70:S72"/>
    <mergeCell ref="T70:T72"/>
    <mergeCell ref="O71:O72"/>
    <mergeCell ref="L73:L75"/>
    <mergeCell ref="L76:L78"/>
    <mergeCell ref="K67:K68"/>
    <mergeCell ref="L67:L68"/>
    <mergeCell ref="O67:O68"/>
    <mergeCell ref="P67:R68"/>
    <mergeCell ref="W79:Z80"/>
    <mergeCell ref="V79:V80"/>
    <mergeCell ref="V66:V67"/>
    <mergeCell ref="K81:K83"/>
    <mergeCell ref="W85:X85"/>
    <mergeCell ref="Y85:Z85"/>
    <mergeCell ref="Y82:Z82"/>
    <mergeCell ref="W82:X82"/>
    <mergeCell ref="W83:X83"/>
    <mergeCell ref="Y83:Z83"/>
    <mergeCell ref="W84:X84"/>
    <mergeCell ref="Y84:Z84"/>
    <mergeCell ref="A81:B83"/>
    <mergeCell ref="A84:B86"/>
    <mergeCell ref="S81:S83"/>
    <mergeCell ref="T81:T83"/>
    <mergeCell ref="O82:O83"/>
    <mergeCell ref="I84:I86"/>
    <mergeCell ref="J84:J86"/>
    <mergeCell ref="K84:K86"/>
    <mergeCell ref="L84:L86"/>
    <mergeCell ref="D81:D89"/>
    <mergeCell ref="E81:E89"/>
    <mergeCell ref="I81:I83"/>
    <mergeCell ref="J81:J83"/>
    <mergeCell ref="L81:L83"/>
    <mergeCell ref="V89:X90"/>
    <mergeCell ref="A118:B120"/>
    <mergeCell ref="D64:T65"/>
    <mergeCell ref="D66:T66"/>
    <mergeCell ref="A92:B94"/>
    <mergeCell ref="A95:B97"/>
    <mergeCell ref="A98:B100"/>
    <mergeCell ref="A102:B104"/>
    <mergeCell ref="A105:B107"/>
    <mergeCell ref="A108:B110"/>
    <mergeCell ref="A112:B114"/>
    <mergeCell ref="A115:B117"/>
    <mergeCell ref="A70:B72"/>
    <mergeCell ref="C70:C78"/>
    <mergeCell ref="A73:B75"/>
    <mergeCell ref="A76:B78"/>
    <mergeCell ref="C81:C89"/>
    <mergeCell ref="A87:B89"/>
    <mergeCell ref="J67:J68"/>
    <mergeCell ref="D67:D68"/>
    <mergeCell ref="E67:E68"/>
    <mergeCell ref="F67:F68"/>
    <mergeCell ref="G67:G68"/>
    <mergeCell ref="H67:H68"/>
    <mergeCell ref="I67:I68"/>
  </mergeCells>
  <pageMargins left="0.23622047244094491" right="0.23622047244094491" top="0.74803149606299213" bottom="0.74803149606299213" header="0.31496062992125984" footer="0.31496062992125984"/>
  <pageSetup scale="43" orientation="landscape" horizontalDpi="4294967293" r:id="rId1"/>
  <rowBreaks count="3" manualBreakCount="3">
    <brk id="29" max="26" man="1"/>
    <brk id="61" max="26" man="1"/>
    <brk id="99" max="26" man="1"/>
  </rowBreaks>
  <colBreaks count="3" manualBreakCount="3">
    <brk id="12" max="139" man="1"/>
    <brk id="28" max="137" man="1"/>
    <brk id="42" max="10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10" sqref="A10:B10"/>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e">
        <f>VLOOKUP(J18,'DATOS '!J122:W128,2,FALSE)</f>
        <v>#N/A</v>
      </c>
      <c r="C18" s="647" t="s">
        <v>11</v>
      </c>
      <c r="D18" s="648" t="e">
        <f>VLOOKUP(J18,'DATOS '!J122:W128,3,FALSE)</f>
        <v>#N/A</v>
      </c>
      <c r="E18" s="649" t="s">
        <v>31</v>
      </c>
      <c r="F18" s="1235" t="e">
        <f>VLOOKUP(J18,'DATOS '!J122:W128,4,FALSE)</f>
        <v>#N/A</v>
      </c>
      <c r="G18" s="1236"/>
      <c r="H18" s="647" t="s">
        <v>32</v>
      </c>
      <c r="I18" s="650" t="e">
        <f>VLOOKUP(J18,'DATOS '!J122:W128,5,FALSE)</f>
        <v>#N/A</v>
      </c>
      <c r="J18" s="1237"/>
    </row>
    <row r="19" spans="1:11" ht="31.5" customHeight="1" thickBot="1" x14ac:dyDescent="0.25">
      <c r="A19" s="1239" t="s">
        <v>226</v>
      </c>
      <c r="B19" s="1240"/>
      <c r="C19" s="651" t="s">
        <v>35</v>
      </c>
      <c r="D19" s="652" t="e">
        <f>VLOOKUP(J18,'DATOS '!J122:W128,6,FALSE)</f>
        <v>#N/A</v>
      </c>
      <c r="E19" s="1241" t="s">
        <v>36</v>
      </c>
      <c r="F19" s="1242"/>
      <c r="G19" s="652" t="e">
        <f>VLOOKUP(J18,'DATOS '!J122:W128,7,FALSE)</f>
        <v>#N/A</v>
      </c>
      <c r="H19" s="653" t="s">
        <v>15</v>
      </c>
      <c r="I19" s="654" t="e">
        <f>VLOOKUP(J18,'DATOS '!J122:W128,8,FALSE)</f>
        <v>#N/A</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68"/>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766"/>
      <c r="D27" s="766"/>
      <c r="E27" s="766"/>
      <c r="F27" s="767"/>
      <c r="G27" s="655"/>
      <c r="H27" s="655"/>
      <c r="I27" s="655"/>
      <c r="J27" s="655"/>
    </row>
    <row r="28" spans="1:11" s="657" customFormat="1" ht="31.5" customHeight="1" x14ac:dyDescent="0.2">
      <c r="A28" s="1213"/>
      <c r="B28" s="668" t="s">
        <v>2</v>
      </c>
      <c r="C28" s="768"/>
      <c r="D28" s="768"/>
      <c r="E28" s="768"/>
      <c r="F28" s="769"/>
      <c r="G28" s="655"/>
      <c r="H28" s="655"/>
      <c r="I28" s="655"/>
      <c r="J28" s="655"/>
    </row>
    <row r="29" spans="1:11" s="657" customFormat="1" ht="31.5" customHeight="1" x14ac:dyDescent="0.2">
      <c r="A29" s="1213"/>
      <c r="B29" s="668" t="s">
        <v>2</v>
      </c>
      <c r="C29" s="768"/>
      <c r="D29" s="768"/>
      <c r="E29" s="768"/>
      <c r="F29" s="769"/>
      <c r="G29" s="655"/>
      <c r="H29" s="655"/>
      <c r="I29" s="655"/>
      <c r="J29" s="655"/>
    </row>
    <row r="30" spans="1:11" s="657" customFormat="1" ht="31.5" customHeight="1" thickBot="1" x14ac:dyDescent="0.25">
      <c r="A30" s="1214"/>
      <c r="B30" s="669" t="s">
        <v>0</v>
      </c>
      <c r="C30" s="770"/>
      <c r="D30" s="770"/>
      <c r="E30" s="770"/>
      <c r="F30" s="771"/>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778" t="e">
        <f t="shared" ref="C39:F39" si="0">+AVERAGE(C27,C30)</f>
        <v>#DIV/0!</v>
      </c>
      <c r="D39" s="779" t="e">
        <f t="shared" si="0"/>
        <v>#DIV/0!</v>
      </c>
      <c r="E39" s="779" t="e">
        <f t="shared" si="0"/>
        <v>#DIV/0!</v>
      </c>
      <c r="F39" s="779" t="e">
        <f t="shared" si="0"/>
        <v>#DIV/0!</v>
      </c>
      <c r="G39" s="655"/>
      <c r="H39" s="1198"/>
      <c r="I39" s="1199"/>
      <c r="J39" s="1200"/>
    </row>
    <row r="40" spans="1:11" s="657" customFormat="1" ht="31.5" customHeight="1" x14ac:dyDescent="0.2">
      <c r="A40" s="676"/>
      <c r="B40" s="680"/>
      <c r="C40" s="780" t="e">
        <f t="shared" ref="C40:F40" si="1">+AVERAGE(C28:C29)</f>
        <v>#DIV/0!</v>
      </c>
      <c r="D40" s="756" t="e">
        <f t="shared" si="1"/>
        <v>#DIV/0!</v>
      </c>
      <c r="E40" s="756" t="e">
        <f t="shared" si="1"/>
        <v>#DIV/0!</v>
      </c>
      <c r="F40" s="756" t="e">
        <f t="shared" si="1"/>
        <v>#DIV/0!</v>
      </c>
      <c r="G40" s="655"/>
      <c r="H40" s="1198"/>
      <c r="I40" s="1199"/>
      <c r="J40" s="1200"/>
    </row>
    <row r="41" spans="1:11" s="657" customFormat="1" ht="31.5" customHeight="1" thickBot="1" x14ac:dyDescent="0.25">
      <c r="A41" s="676"/>
      <c r="B41" s="683"/>
      <c r="C41" s="781" t="e">
        <f>+C40-C39</f>
        <v>#DIV/0!</v>
      </c>
      <c r="D41" s="782" t="e">
        <f t="shared" ref="D41:F41" si="2">+D40-D39</f>
        <v>#DIV/0!</v>
      </c>
      <c r="E41" s="782" t="e">
        <f t="shared" si="2"/>
        <v>#DIV/0!</v>
      </c>
      <c r="F41" s="782"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758" t="e">
        <f>E73*1000-B73*1000</f>
        <v>#N/A</v>
      </c>
      <c r="G73" s="682"/>
      <c r="H73" s="1160"/>
      <c r="I73" s="759"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2pBxp5Nx2qUILdujipmrfv8GzaS0GZFjQaQKDIEps+y/gZiMYJvbuBUIq/yM4aK79exAelAkTIIeoymgGF8IA==" saltValue="/bon0QhrBqDLGIkE7ctIlg=="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L12" sqref="K12:L12"/>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e">
        <f>VLOOKUP(J18,'DATOS '!J122:W128,2,FALSE)</f>
        <v>#N/A</v>
      </c>
      <c r="C18" s="647" t="s">
        <v>11</v>
      </c>
      <c r="D18" s="648" t="e">
        <f>VLOOKUP(J18,'DATOS '!J122:W128,3,FALSE)</f>
        <v>#N/A</v>
      </c>
      <c r="E18" s="649" t="s">
        <v>31</v>
      </c>
      <c r="F18" s="1235" t="e">
        <f>VLOOKUP(J18,'DATOS '!J122:W128,4,FALSE)</f>
        <v>#N/A</v>
      </c>
      <c r="G18" s="1236"/>
      <c r="H18" s="647" t="s">
        <v>32</v>
      </c>
      <c r="I18" s="650" t="e">
        <f>VLOOKUP(J18,'DATOS '!J122:W128,5,FALSE)</f>
        <v>#N/A</v>
      </c>
      <c r="J18" s="1237"/>
    </row>
    <row r="19" spans="1:11" ht="31.5" customHeight="1" thickBot="1" x14ac:dyDescent="0.25">
      <c r="A19" s="1239" t="s">
        <v>226</v>
      </c>
      <c r="B19" s="1240"/>
      <c r="C19" s="651" t="s">
        <v>35</v>
      </c>
      <c r="D19" s="652" t="e">
        <f>VLOOKUP(J18,'DATOS '!J122:W128,6,FALSE)</f>
        <v>#N/A</v>
      </c>
      <c r="E19" s="1241" t="s">
        <v>36</v>
      </c>
      <c r="F19" s="1242"/>
      <c r="G19" s="652" t="e">
        <f>VLOOKUP(J18,'DATOS '!J122:W128,7,FALSE)</f>
        <v>#N/A</v>
      </c>
      <c r="H19" s="653" t="s">
        <v>15</v>
      </c>
      <c r="I19" s="654" t="e">
        <f>VLOOKUP(J18,'DATOS '!J122:W128,8,FALSE)</f>
        <v>#N/A</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68"/>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601">
        <v>0</v>
      </c>
      <c r="D27" s="601">
        <v>0</v>
      </c>
      <c r="E27" s="601">
        <v>0</v>
      </c>
      <c r="F27" s="602">
        <v>0</v>
      </c>
      <c r="G27" s="655"/>
      <c r="H27" s="655"/>
      <c r="I27" s="655"/>
      <c r="J27" s="655"/>
    </row>
    <row r="28" spans="1:11" s="657" customFormat="1" ht="31.5" customHeight="1" x14ac:dyDescent="0.2">
      <c r="A28" s="1213"/>
      <c r="B28" s="668" t="s">
        <v>2</v>
      </c>
      <c r="C28" s="588">
        <v>2.7499999999999998E-3</v>
      </c>
      <c r="D28" s="588">
        <v>2.8E-3</v>
      </c>
      <c r="E28" s="588">
        <v>2.8500000000000001E-3</v>
      </c>
      <c r="F28" s="589">
        <v>2.6800000000000001E-3</v>
      </c>
      <c r="G28" s="655"/>
      <c r="H28" s="655"/>
      <c r="I28" s="655"/>
      <c r="J28" s="655"/>
    </row>
    <row r="29" spans="1:11" s="657" customFormat="1" ht="31.5" customHeight="1" x14ac:dyDescent="0.2">
      <c r="A29" s="1213"/>
      <c r="B29" s="668" t="s">
        <v>2</v>
      </c>
      <c r="C29" s="588">
        <v>2.8E-3</v>
      </c>
      <c r="D29" s="588">
        <v>2.8700000000000002E-3</v>
      </c>
      <c r="E29" s="588">
        <v>2.8E-3</v>
      </c>
      <c r="F29" s="589">
        <v>2.7299999999999998E-3</v>
      </c>
      <c r="G29" s="655"/>
      <c r="H29" s="655"/>
      <c r="I29" s="655"/>
      <c r="J29" s="655"/>
    </row>
    <row r="30" spans="1:11" s="657" customFormat="1" ht="31.5" customHeight="1" thickBot="1" x14ac:dyDescent="0.25">
      <c r="A30" s="1214"/>
      <c r="B30" s="669" t="s">
        <v>0</v>
      </c>
      <c r="C30" s="590">
        <v>-2.0000000000000002E-5</v>
      </c>
      <c r="D30" s="590">
        <v>8.0000000000000007E-5</v>
      </c>
      <c r="E30" s="590">
        <v>3.0000000000000001E-5</v>
      </c>
      <c r="F30" s="591">
        <v>-1.6000000000000001E-4</v>
      </c>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678">
        <f t="shared" ref="C39:F39" si="0">+AVERAGE(C27,C30)</f>
        <v>-1.0000000000000001E-5</v>
      </c>
      <c r="D39" s="679">
        <f t="shared" si="0"/>
        <v>4.0000000000000003E-5</v>
      </c>
      <c r="E39" s="679">
        <f t="shared" si="0"/>
        <v>1.5E-5</v>
      </c>
      <c r="F39" s="679">
        <f t="shared" si="0"/>
        <v>-8.0000000000000007E-5</v>
      </c>
      <c r="G39" s="655"/>
      <c r="H39" s="1198"/>
      <c r="I39" s="1199"/>
      <c r="J39" s="1200"/>
    </row>
    <row r="40" spans="1:11" s="657" customFormat="1" ht="31.5" customHeight="1" x14ac:dyDescent="0.2">
      <c r="A40" s="676"/>
      <c r="B40" s="680"/>
      <c r="C40" s="681">
        <f t="shared" ref="C40:F40" si="1">+AVERAGE(C28:C29)</f>
        <v>2.7749999999999997E-3</v>
      </c>
      <c r="D40" s="682">
        <f t="shared" si="1"/>
        <v>2.8349999999999998E-3</v>
      </c>
      <c r="E40" s="682">
        <f t="shared" si="1"/>
        <v>2.8250000000000003E-3</v>
      </c>
      <c r="F40" s="682">
        <f t="shared" si="1"/>
        <v>2.7049999999999999E-3</v>
      </c>
      <c r="G40" s="655"/>
      <c r="H40" s="1198"/>
      <c r="I40" s="1199"/>
      <c r="J40" s="1200"/>
    </row>
    <row r="41" spans="1:11" s="657" customFormat="1" ht="31.5" customHeight="1" thickBot="1" x14ac:dyDescent="0.25">
      <c r="A41" s="676"/>
      <c r="B41" s="683"/>
      <c r="C41" s="684">
        <f>+C40-C39</f>
        <v>2.7849999999999997E-3</v>
      </c>
      <c r="D41" s="685">
        <f t="shared" ref="D41:F41" si="2">+D40-D39</f>
        <v>2.7949999999999997E-3</v>
      </c>
      <c r="E41" s="685">
        <f t="shared" si="2"/>
        <v>2.8100000000000004E-3</v>
      </c>
      <c r="F41" s="685">
        <f t="shared" si="2"/>
        <v>2.7850000000000001E-3</v>
      </c>
      <c r="G41" s="655"/>
      <c r="H41" s="1201"/>
      <c r="I41" s="1202"/>
      <c r="J41" s="1203"/>
    </row>
    <row r="42" spans="1:11" s="657" customFormat="1" ht="31.5" customHeight="1" thickBot="1" x14ac:dyDescent="0.25">
      <c r="A42" s="655"/>
      <c r="B42" s="686" t="s">
        <v>45</v>
      </c>
      <c r="C42" s="687">
        <f>+AVERAGE(C41:F41)</f>
        <v>2.7937500000000002E-3</v>
      </c>
      <c r="D42" s="655"/>
      <c r="E42" s="655"/>
      <c r="F42" s="655"/>
      <c r="G42" s="655"/>
      <c r="H42" s="655"/>
      <c r="I42" s="655"/>
      <c r="J42" s="655"/>
    </row>
    <row r="43" spans="1:11" s="657" customFormat="1" ht="31.5" customHeight="1" thickBot="1" x14ac:dyDescent="0.25">
      <c r="A43" s="655"/>
      <c r="B43" s="688" t="s">
        <v>90</v>
      </c>
      <c r="C43" s="689">
        <f>+STDEV(C41:F41)</f>
        <v>1.1814539065631743E-5</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f>+C42</f>
        <v>2.7937500000000002E-3</v>
      </c>
      <c r="C53" s="710" t="s">
        <v>1</v>
      </c>
      <c r="D53" s="711" t="e">
        <f>+C10+C11/1000</f>
        <v>#N/A</v>
      </c>
      <c r="E53" s="710" t="s">
        <v>1</v>
      </c>
      <c r="F53" s="711" t="e">
        <f>+(I47-I49)*(1/H10-1/C13)</f>
        <v>#DIV/0!</v>
      </c>
      <c r="G53" s="712"/>
      <c r="H53" s="704" t="e">
        <f>+(B53+D53*F53)*1000</f>
        <v>#N/A</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f>+C43/B25^0.5*1000</f>
        <v>5.9072695328158719E-3</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#N/A</v>
      </c>
      <c r="J60" s="726" t="e">
        <f>IF((I61)&lt;=(K58),"1,65","2")</f>
        <v>#N/A</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#N/A</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#N/A</v>
      </c>
      <c r="J67" s="717" t="s">
        <v>3</v>
      </c>
      <c r="S67" s="657"/>
      <c r="T67" s="657"/>
      <c r="U67" s="657"/>
    </row>
    <row r="68" spans="1:21" s="500" customFormat="1" ht="51.75" customHeight="1" thickBot="1" x14ac:dyDescent="0.25">
      <c r="F68" s="1147" t="s">
        <v>64</v>
      </c>
      <c r="G68" s="1148"/>
      <c r="H68" s="746"/>
      <c r="I68" s="745" t="e">
        <f>+I67*2</f>
        <v>#N/A</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#N/A</v>
      </c>
      <c r="E73" s="757" t="e">
        <f>B73+(C73/1000)+(D73/1000)</f>
        <v>#N/A</v>
      </c>
      <c r="F73" s="800" t="e">
        <f>E73*1000-B73*1000</f>
        <v>#N/A</v>
      </c>
      <c r="G73" s="682"/>
      <c r="H73" s="1160"/>
      <c r="I73" s="759" t="e">
        <f>I68</f>
        <v>#N/A</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#N/A</v>
      </c>
      <c r="E74" s="762" t="e">
        <f>B74+(C74/1000)+(D74/1000)</f>
        <v>#N/A</v>
      </c>
      <c r="F74" s="762" t="e">
        <f>F73/1000</f>
        <v>#N/A</v>
      </c>
      <c r="G74" s="763"/>
      <c r="H74" s="1161"/>
      <c r="I74" s="764" t="e">
        <f>I73/1000</f>
        <v>#N/A</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quCtkf35CXGhvDpgf+fOhyhIQo0MAfMi1EyFWCslc2Av/HaxDRDl7HZoSk+T2amDp0nqXowI/6y+eVQ97KeVEA==" saltValue="6C4Due3muYnom2vNZdp7ZA=="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11" sqref="A11:B11"/>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str">
        <f>VLOOKUP(J18,'DATOS '!J122:W128,2,FALSE)</f>
        <v>Lufft Opus 20</v>
      </c>
      <c r="C18" s="647" t="s">
        <v>11</v>
      </c>
      <c r="D18" s="648" t="str">
        <f>VLOOKUP(J18,'DATOS '!J122:W128,3,FALSE)</f>
        <v>0,23.0714.0802.024</v>
      </c>
      <c r="E18" s="649" t="s">
        <v>31</v>
      </c>
      <c r="F18" s="1235" t="str">
        <f>VLOOKUP(J18,'DATOS '!J122:W128,4,FALSE)</f>
        <v>2018-06-07 / - 2018-06-13 -    2018-08-21</v>
      </c>
      <c r="G18" s="1236"/>
      <c r="H18" s="647" t="s">
        <v>32</v>
      </c>
      <c r="I18" s="650" t="str">
        <f>VLOOKUP(J18,'DATOS '!J122:W128,5,FALSE)</f>
        <v>INM  3392- 3399-2268</v>
      </c>
      <c r="J18" s="1237" t="s">
        <v>290</v>
      </c>
    </row>
    <row r="19" spans="1:11" ht="31.5" customHeight="1" thickBot="1" x14ac:dyDescent="0.25">
      <c r="A19" s="1239" t="s">
        <v>226</v>
      </c>
      <c r="B19" s="1240"/>
      <c r="C19" s="651" t="s">
        <v>35</v>
      </c>
      <c r="D19" s="652">
        <f>VLOOKUP(J18,'DATOS '!J122:W128,6,FALSE)</f>
        <v>0.2</v>
      </c>
      <c r="E19" s="1241" t="s">
        <v>36</v>
      </c>
      <c r="F19" s="1242"/>
      <c r="G19" s="652">
        <f>VLOOKUP(J18,'DATOS '!J122:W128,7,FALSE)</f>
        <v>1.7</v>
      </c>
      <c r="H19" s="653" t="s">
        <v>15</v>
      </c>
      <c r="I19" s="654">
        <f>VLOOKUP(J18,'DATOS '!J122:W128,8,FALSE)</f>
        <v>0.19</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68"/>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601"/>
      <c r="D27" s="601"/>
      <c r="E27" s="601"/>
      <c r="F27" s="602"/>
      <c r="G27" s="655"/>
      <c r="H27" s="655"/>
      <c r="I27" s="655"/>
      <c r="J27" s="655"/>
    </row>
    <row r="28" spans="1:11" s="657" customFormat="1" ht="31.5" customHeight="1" x14ac:dyDescent="0.2">
      <c r="A28" s="1213"/>
      <c r="B28" s="668" t="s">
        <v>2</v>
      </c>
      <c r="C28" s="588"/>
      <c r="D28" s="588"/>
      <c r="E28" s="588"/>
      <c r="F28" s="589"/>
      <c r="G28" s="655"/>
      <c r="H28" s="655"/>
      <c r="I28" s="655"/>
      <c r="J28" s="655"/>
    </row>
    <row r="29" spans="1:11" s="657" customFormat="1" ht="31.5" customHeight="1" x14ac:dyDescent="0.2">
      <c r="A29" s="1213"/>
      <c r="B29" s="668" t="s">
        <v>2</v>
      </c>
      <c r="C29" s="588"/>
      <c r="D29" s="588"/>
      <c r="E29" s="588"/>
      <c r="F29" s="589"/>
      <c r="G29" s="655"/>
      <c r="H29" s="655"/>
      <c r="I29" s="655"/>
      <c r="J29" s="655"/>
    </row>
    <row r="30" spans="1:11" s="657" customFormat="1" ht="31.5" customHeight="1" thickBot="1" x14ac:dyDescent="0.25">
      <c r="A30" s="1214"/>
      <c r="B30" s="669" t="s">
        <v>0</v>
      </c>
      <c r="C30" s="590"/>
      <c r="D30" s="590"/>
      <c r="E30" s="590"/>
      <c r="F30" s="591"/>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678" t="e">
        <f t="shared" ref="C39:F39" si="0">+AVERAGE(C27,C30)</f>
        <v>#DIV/0!</v>
      </c>
      <c r="D39" s="679" t="e">
        <f t="shared" si="0"/>
        <v>#DIV/0!</v>
      </c>
      <c r="E39" s="679" t="e">
        <f t="shared" si="0"/>
        <v>#DIV/0!</v>
      </c>
      <c r="F39" s="679" t="e">
        <f t="shared" si="0"/>
        <v>#DIV/0!</v>
      </c>
      <c r="G39" s="655"/>
      <c r="H39" s="1198"/>
      <c r="I39" s="1199"/>
      <c r="J39" s="1200"/>
    </row>
    <row r="40" spans="1:11" s="657" customFormat="1" ht="31.5" customHeight="1" x14ac:dyDescent="0.2">
      <c r="A40" s="676"/>
      <c r="B40" s="680"/>
      <c r="C40" s="681" t="e">
        <f t="shared" ref="C40:F40" si="1">+AVERAGE(C28:C29)</f>
        <v>#DIV/0!</v>
      </c>
      <c r="D40" s="682" t="e">
        <f t="shared" si="1"/>
        <v>#DIV/0!</v>
      </c>
      <c r="E40" s="682" t="e">
        <f t="shared" si="1"/>
        <v>#DIV/0!</v>
      </c>
      <c r="F40" s="682" t="e">
        <f t="shared" si="1"/>
        <v>#DIV/0!</v>
      </c>
      <c r="G40" s="655"/>
      <c r="H40" s="1198"/>
      <c r="I40" s="1199"/>
      <c r="J40" s="1200"/>
    </row>
    <row r="41" spans="1:11" s="657" customFormat="1" ht="31.5" customHeight="1" thickBot="1" x14ac:dyDescent="0.25">
      <c r="A41" s="676"/>
      <c r="B41" s="683"/>
      <c r="C41" s="684" t="e">
        <f>+C40-C39</f>
        <v>#DIV/0!</v>
      </c>
      <c r="D41" s="685" t="e">
        <f t="shared" ref="D41:F41" si="2">+D40-D39</f>
        <v>#DIV/0!</v>
      </c>
      <c r="E41" s="685" t="e">
        <f t="shared" si="2"/>
        <v>#DIV/0!</v>
      </c>
      <c r="F41" s="685"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800" t="e">
        <f>E73*1000-B73*1000</f>
        <v>#N/A</v>
      </c>
      <c r="G73" s="682"/>
      <c r="H73" s="1160"/>
      <c r="I73" s="759"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QAP8CzCNDYEIwr1wGQVIPVn5A3qZ4XfcXL5ys2e0ha04zVuFELUl1PESqlaYcWhU19S9Ahh1gy5CQLjyy1P56Q==" saltValue="AARzryjz0BLk6sMHOX6MLA=="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11" sqref="A11:B11"/>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e">
        <f>VLOOKUP(J18,'DATOS '!J122:W128,2,FALSE)</f>
        <v>#N/A</v>
      </c>
      <c r="C18" s="647" t="s">
        <v>11</v>
      </c>
      <c r="D18" s="648" t="e">
        <f>VLOOKUP(J18,'DATOS '!J122:W128,3,FALSE)</f>
        <v>#N/A</v>
      </c>
      <c r="E18" s="649" t="s">
        <v>31</v>
      </c>
      <c r="F18" s="1235" t="e">
        <f>VLOOKUP(J18,'DATOS '!J122:W128,4,FALSE)</f>
        <v>#N/A</v>
      </c>
      <c r="G18" s="1236"/>
      <c r="H18" s="647" t="s">
        <v>32</v>
      </c>
      <c r="I18" s="650" t="e">
        <f>VLOOKUP(J18,'DATOS '!J122:W128,5,FALSE)</f>
        <v>#N/A</v>
      </c>
      <c r="J18" s="1237"/>
    </row>
    <row r="19" spans="1:11" ht="31.5" customHeight="1" thickBot="1" x14ac:dyDescent="0.25">
      <c r="A19" s="1239" t="s">
        <v>226</v>
      </c>
      <c r="B19" s="1240"/>
      <c r="C19" s="651" t="s">
        <v>35</v>
      </c>
      <c r="D19" s="652" t="e">
        <f>VLOOKUP(J18,'DATOS '!J122:W128,6,FALSE)</f>
        <v>#N/A</v>
      </c>
      <c r="E19" s="1241" t="s">
        <v>36</v>
      </c>
      <c r="F19" s="1242"/>
      <c r="G19" s="652" t="e">
        <f>VLOOKUP(J18,'DATOS '!J122:W128,7,FALSE)</f>
        <v>#N/A</v>
      </c>
      <c r="H19" s="653" t="s">
        <v>15</v>
      </c>
      <c r="I19" s="654" t="e">
        <f>VLOOKUP(J18,'DATOS '!J122:W128,8,FALSE)</f>
        <v>#N/A</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68"/>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601"/>
      <c r="D27" s="601"/>
      <c r="E27" s="601"/>
      <c r="F27" s="602"/>
      <c r="G27" s="655"/>
      <c r="H27" s="655"/>
      <c r="I27" s="655"/>
      <c r="J27" s="655"/>
    </row>
    <row r="28" spans="1:11" s="657" customFormat="1" ht="31.5" customHeight="1" x14ac:dyDescent="0.2">
      <c r="A28" s="1213"/>
      <c r="B28" s="668" t="s">
        <v>2</v>
      </c>
      <c r="C28" s="588"/>
      <c r="D28" s="588"/>
      <c r="E28" s="588"/>
      <c r="F28" s="589"/>
      <c r="G28" s="655"/>
      <c r="H28" s="655"/>
      <c r="I28" s="655"/>
      <c r="J28" s="655"/>
    </row>
    <row r="29" spans="1:11" s="657" customFormat="1" ht="31.5" customHeight="1" x14ac:dyDescent="0.2">
      <c r="A29" s="1213"/>
      <c r="B29" s="668" t="s">
        <v>2</v>
      </c>
      <c r="C29" s="588"/>
      <c r="D29" s="588"/>
      <c r="E29" s="588"/>
      <c r="F29" s="589"/>
      <c r="G29" s="655"/>
      <c r="H29" s="655"/>
      <c r="I29" s="655"/>
      <c r="J29" s="655"/>
    </row>
    <row r="30" spans="1:11" s="657" customFormat="1" ht="31.5" customHeight="1" thickBot="1" x14ac:dyDescent="0.25">
      <c r="A30" s="1214"/>
      <c r="B30" s="669" t="s">
        <v>0</v>
      </c>
      <c r="C30" s="590"/>
      <c r="D30" s="590"/>
      <c r="E30" s="590"/>
      <c r="F30" s="591"/>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678" t="e">
        <f t="shared" ref="C39:F39" si="0">+AVERAGE(C27,C30)</f>
        <v>#DIV/0!</v>
      </c>
      <c r="D39" s="679" t="e">
        <f t="shared" si="0"/>
        <v>#DIV/0!</v>
      </c>
      <c r="E39" s="679" t="e">
        <f t="shared" si="0"/>
        <v>#DIV/0!</v>
      </c>
      <c r="F39" s="679" t="e">
        <f t="shared" si="0"/>
        <v>#DIV/0!</v>
      </c>
      <c r="G39" s="655"/>
      <c r="H39" s="1198"/>
      <c r="I39" s="1199"/>
      <c r="J39" s="1200"/>
    </row>
    <row r="40" spans="1:11" s="657" customFormat="1" ht="31.5" customHeight="1" x14ac:dyDescent="0.2">
      <c r="A40" s="676"/>
      <c r="B40" s="680"/>
      <c r="C40" s="681" t="e">
        <f t="shared" ref="C40:F40" si="1">+AVERAGE(C28:C29)</f>
        <v>#DIV/0!</v>
      </c>
      <c r="D40" s="682" t="e">
        <f t="shared" si="1"/>
        <v>#DIV/0!</v>
      </c>
      <c r="E40" s="682" t="e">
        <f t="shared" si="1"/>
        <v>#DIV/0!</v>
      </c>
      <c r="F40" s="682" t="e">
        <f t="shared" si="1"/>
        <v>#DIV/0!</v>
      </c>
      <c r="G40" s="655"/>
      <c r="H40" s="1198"/>
      <c r="I40" s="1199"/>
      <c r="J40" s="1200"/>
    </row>
    <row r="41" spans="1:11" s="657" customFormat="1" ht="31.5" customHeight="1" thickBot="1" x14ac:dyDescent="0.25">
      <c r="A41" s="676"/>
      <c r="B41" s="683"/>
      <c r="C41" s="684" t="e">
        <f>+C40-C39</f>
        <v>#DIV/0!</v>
      </c>
      <c r="D41" s="685" t="e">
        <f t="shared" ref="D41:F41" si="2">+D40-D39</f>
        <v>#DIV/0!</v>
      </c>
      <c r="E41" s="685" t="e">
        <f t="shared" si="2"/>
        <v>#DIV/0!</v>
      </c>
      <c r="F41" s="685"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800" t="e">
        <f>E73*1000-B73*1000</f>
        <v>#N/A</v>
      </c>
      <c r="G73" s="682"/>
      <c r="H73" s="1160"/>
      <c r="I73" s="759"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MdoqaYCL4cyrekdknSz6fMhCn6j6Hok3dSxdtNHZAHFgogjAqiBiV+oUXGKfhf2JP18lTVTTb5TYV4s4kU0F4Q==" saltValue="NhEy/4gU26RpavyaNqgdlw=="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11" sqref="A11:B11"/>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e">
        <f>VLOOKUP(J18,'DATOS '!J122:W128,2,FALSE)</f>
        <v>#N/A</v>
      </c>
      <c r="C18" s="647" t="s">
        <v>11</v>
      </c>
      <c r="D18" s="648" t="e">
        <f>VLOOKUP(J18,'DATOS '!J122:W128,3,FALSE)</f>
        <v>#N/A</v>
      </c>
      <c r="E18" s="649" t="s">
        <v>31</v>
      </c>
      <c r="F18" s="1235" t="e">
        <f>VLOOKUP(J18,'DATOS '!J122:W128,4,FALSE)</f>
        <v>#N/A</v>
      </c>
      <c r="G18" s="1236"/>
      <c r="H18" s="647" t="s">
        <v>32</v>
      </c>
      <c r="I18" s="650" t="e">
        <f>VLOOKUP(J18,'DATOS '!J122:W128,5,FALSE)</f>
        <v>#N/A</v>
      </c>
      <c r="J18" s="1237"/>
    </row>
    <row r="19" spans="1:11" ht="31.5" customHeight="1" thickBot="1" x14ac:dyDescent="0.25">
      <c r="A19" s="1239" t="s">
        <v>226</v>
      </c>
      <c r="B19" s="1240"/>
      <c r="C19" s="651" t="s">
        <v>35</v>
      </c>
      <c r="D19" s="652" t="e">
        <f>VLOOKUP(J18,'DATOS '!J122:W128,6,FALSE)</f>
        <v>#N/A</v>
      </c>
      <c r="E19" s="1241" t="s">
        <v>36</v>
      </c>
      <c r="F19" s="1242"/>
      <c r="G19" s="652" t="e">
        <f>VLOOKUP(J18,'DATOS '!J122:W128,7,FALSE)</f>
        <v>#N/A</v>
      </c>
      <c r="H19" s="653" t="s">
        <v>15</v>
      </c>
      <c r="I19" s="654" t="e">
        <f>VLOOKUP(J18,'DATOS '!J122:W128,8,FALSE)</f>
        <v>#N/A</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68"/>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601"/>
      <c r="D27" s="601"/>
      <c r="E27" s="601"/>
      <c r="F27" s="602"/>
      <c r="G27" s="655"/>
      <c r="H27" s="655"/>
      <c r="I27" s="655"/>
      <c r="J27" s="655"/>
    </row>
    <row r="28" spans="1:11" s="657" customFormat="1" ht="31.5" customHeight="1" x14ac:dyDescent="0.2">
      <c r="A28" s="1213"/>
      <c r="B28" s="668" t="s">
        <v>2</v>
      </c>
      <c r="C28" s="588"/>
      <c r="D28" s="588"/>
      <c r="E28" s="588"/>
      <c r="F28" s="589"/>
      <c r="G28" s="655"/>
      <c r="H28" s="655"/>
      <c r="I28" s="655"/>
      <c r="J28" s="655"/>
    </row>
    <row r="29" spans="1:11" s="657" customFormat="1" ht="31.5" customHeight="1" x14ac:dyDescent="0.2">
      <c r="A29" s="1213"/>
      <c r="B29" s="668" t="s">
        <v>2</v>
      </c>
      <c r="C29" s="588"/>
      <c r="D29" s="588"/>
      <c r="E29" s="588"/>
      <c r="F29" s="589"/>
      <c r="G29" s="655"/>
      <c r="H29" s="655"/>
      <c r="I29" s="655"/>
      <c r="J29" s="655"/>
    </row>
    <row r="30" spans="1:11" s="657" customFormat="1" ht="31.5" customHeight="1" thickBot="1" x14ac:dyDescent="0.25">
      <c r="A30" s="1214"/>
      <c r="B30" s="669" t="s">
        <v>0</v>
      </c>
      <c r="C30" s="590"/>
      <c r="D30" s="590"/>
      <c r="E30" s="590"/>
      <c r="F30" s="591"/>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678" t="e">
        <f t="shared" ref="C39:F39" si="0">+AVERAGE(C27,C30)</f>
        <v>#DIV/0!</v>
      </c>
      <c r="D39" s="679" t="e">
        <f t="shared" si="0"/>
        <v>#DIV/0!</v>
      </c>
      <c r="E39" s="679" t="e">
        <f t="shared" si="0"/>
        <v>#DIV/0!</v>
      </c>
      <c r="F39" s="679" t="e">
        <f t="shared" si="0"/>
        <v>#DIV/0!</v>
      </c>
      <c r="G39" s="655"/>
      <c r="H39" s="1198"/>
      <c r="I39" s="1199"/>
      <c r="J39" s="1200"/>
    </row>
    <row r="40" spans="1:11" s="657" customFormat="1" ht="31.5" customHeight="1" x14ac:dyDescent="0.2">
      <c r="A40" s="676"/>
      <c r="B40" s="680"/>
      <c r="C40" s="681" t="e">
        <f t="shared" ref="C40:F40" si="1">+AVERAGE(C28:C29)</f>
        <v>#DIV/0!</v>
      </c>
      <c r="D40" s="682" t="e">
        <f t="shared" si="1"/>
        <v>#DIV/0!</v>
      </c>
      <c r="E40" s="682" t="e">
        <f t="shared" si="1"/>
        <v>#DIV/0!</v>
      </c>
      <c r="F40" s="682" t="e">
        <f t="shared" si="1"/>
        <v>#DIV/0!</v>
      </c>
      <c r="G40" s="655"/>
      <c r="H40" s="1198"/>
      <c r="I40" s="1199"/>
      <c r="J40" s="1200"/>
    </row>
    <row r="41" spans="1:11" s="657" customFormat="1" ht="31.5" customHeight="1" thickBot="1" x14ac:dyDescent="0.25">
      <c r="A41" s="676"/>
      <c r="B41" s="683"/>
      <c r="C41" s="684" t="e">
        <f>+C40-C39</f>
        <v>#DIV/0!</v>
      </c>
      <c r="D41" s="685" t="e">
        <f t="shared" ref="D41:F41" si="2">+D40-D39</f>
        <v>#DIV/0!</v>
      </c>
      <c r="E41" s="685" t="e">
        <f t="shared" si="2"/>
        <v>#DIV/0!</v>
      </c>
      <c r="F41" s="685"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758" t="e">
        <f>E73*1000-B73*1000</f>
        <v>#N/A</v>
      </c>
      <c r="G73" s="682"/>
      <c r="H73" s="1160"/>
      <c r="I73" s="759"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r02ko10nNCLP9SiH0dkbk3+o6eAXISVP+ttmImzN3sg9t6eHZ2hJdd9VXZtTbGlk8Bh95ceDhDQwHtZ982WyvQ==" saltValue="ZmC6TUNMxuVGu5zJSi+ETw=="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59" sqref="A59"/>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t="s">
        <v>242</v>
      </c>
    </row>
    <row r="7" spans="1:16" ht="31.5" customHeight="1" x14ac:dyDescent="0.2">
      <c r="A7" s="620" t="s">
        <v>28</v>
      </c>
      <c r="B7" s="621" t="e">
        <f>VLOOKUP($E$6,'DATOS '!N10:AA61,2,FALSE)</f>
        <v>#N/A</v>
      </c>
      <c r="C7" s="622" t="s">
        <v>16</v>
      </c>
      <c r="D7" s="623" t="e">
        <f>VLOOKUP($E$6,'DATOS '!N10:AA61,3,FALSE)</f>
        <v>#N/A</v>
      </c>
      <c r="E7" s="624"/>
      <c r="F7" s="620" t="s">
        <v>28</v>
      </c>
      <c r="G7" s="623">
        <f>VLOOKUP($J$6,'DATOS '!B36:I58,2,FALSE)</f>
        <v>0</v>
      </c>
      <c r="H7" s="625" t="s">
        <v>16</v>
      </c>
      <c r="I7" s="623">
        <f>VLOOKUP($J$6,'DATOS '!B36:I58,3,FALSE)</f>
        <v>0</v>
      </c>
      <c r="J7" s="626"/>
    </row>
    <row r="8" spans="1:16" ht="31.5" customHeight="1" x14ac:dyDescent="0.2">
      <c r="A8" s="627" t="s">
        <v>29</v>
      </c>
      <c r="B8" s="628" t="e">
        <f>VLOOKUP($E$6,'DATOS '!N10:AA61,4,FALSE)</f>
        <v>#N/A</v>
      </c>
      <c r="C8" s="629" t="s">
        <v>30</v>
      </c>
      <c r="D8" s="630" t="e">
        <f>VLOOKUP($E$6,'DATOS '!N10:AA61,5,FALSE)</f>
        <v>#N/A</v>
      </c>
      <c r="E8" s="624"/>
      <c r="F8" s="627" t="s">
        <v>29</v>
      </c>
      <c r="G8" s="628">
        <f>VLOOKUP($J$6,'DATOS '!B36:I58,4,FALSE)</f>
        <v>0</v>
      </c>
      <c r="H8" s="629" t="s">
        <v>30</v>
      </c>
      <c r="I8" s="630">
        <f>VLOOKUP($J$6,'DATOS '!B36:I58,5,FALSE)</f>
        <v>0</v>
      </c>
      <c r="J8" s="626"/>
    </row>
    <row r="9" spans="1:16" ht="31.5" customHeight="1" x14ac:dyDescent="0.2">
      <c r="A9" s="631" t="s">
        <v>31</v>
      </c>
      <c r="B9" s="628" t="e">
        <f>VLOOKUP($E$6,'DATOS '!N10:AA61,6,FALSE)</f>
        <v>#N/A</v>
      </c>
      <c r="C9" s="632" t="s">
        <v>21</v>
      </c>
      <c r="D9" s="633" t="e">
        <f>VLOOKUP($E$6,'DATOS '!N10:AA61,7,FALSE)</f>
        <v>#N/A</v>
      </c>
      <c r="F9" s="1229" t="s">
        <v>74</v>
      </c>
      <c r="G9" s="1230"/>
      <c r="H9" s="628">
        <f>VLOOKUP($J$6,'DATOS '!B36:I58,6,FALSE)</f>
        <v>1</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f>VLOOKUP($J$6,'DATOS '!B36:I58,7,FALSE)</f>
        <v>0</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f>VLOOKUP($J$6,'DATOS '!B36:I58,8,FALSE)</f>
        <v>0</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e">
        <f>VLOOKUP(J18,'DATOS '!J122:W128,2,FALSE)</f>
        <v>#N/A</v>
      </c>
      <c r="C18" s="647" t="s">
        <v>11</v>
      </c>
      <c r="D18" s="648" t="e">
        <f>VLOOKUP(J18,'DATOS '!J122:W128,3,FALSE)</f>
        <v>#N/A</v>
      </c>
      <c r="E18" s="649" t="s">
        <v>31</v>
      </c>
      <c r="F18" s="1235" t="e">
        <f>VLOOKUP(J18,'DATOS '!J122:W128,4,FALSE)</f>
        <v>#N/A</v>
      </c>
      <c r="G18" s="1236"/>
      <c r="H18" s="647" t="s">
        <v>32</v>
      </c>
      <c r="I18" s="650" t="e">
        <f>VLOOKUP(J18,'DATOS '!J122:W128,5,FALSE)</f>
        <v>#N/A</v>
      </c>
      <c r="J18" s="1237"/>
    </row>
    <row r="19" spans="1:11" ht="31.5" customHeight="1" thickBot="1" x14ac:dyDescent="0.25">
      <c r="A19" s="1239" t="s">
        <v>226</v>
      </c>
      <c r="B19" s="1240"/>
      <c r="C19" s="651" t="s">
        <v>35</v>
      </c>
      <c r="D19" s="652" t="e">
        <f>VLOOKUP(J18,'DATOS '!J122:W128,6,FALSE)</f>
        <v>#N/A</v>
      </c>
      <c r="E19" s="1241" t="s">
        <v>36</v>
      </c>
      <c r="F19" s="1242"/>
      <c r="G19" s="652" t="e">
        <f>VLOOKUP(J18,'DATOS '!J122:W128,7,FALSE)</f>
        <v>#N/A</v>
      </c>
      <c r="H19" s="653" t="s">
        <v>15</v>
      </c>
      <c r="I19" s="654" t="e">
        <f>VLOOKUP(J18,'DATOS '!J122:W128,8,FALSE)</f>
        <v>#N/A</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68"/>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601"/>
      <c r="D27" s="601"/>
      <c r="E27" s="601"/>
      <c r="F27" s="602"/>
      <c r="G27" s="655"/>
      <c r="H27" s="655"/>
      <c r="I27" s="655"/>
      <c r="J27" s="655"/>
    </row>
    <row r="28" spans="1:11" s="657" customFormat="1" ht="31.5" customHeight="1" x14ac:dyDescent="0.2">
      <c r="A28" s="1213"/>
      <c r="B28" s="668" t="s">
        <v>2</v>
      </c>
      <c r="C28" s="588"/>
      <c r="D28" s="588"/>
      <c r="E28" s="588"/>
      <c r="F28" s="589"/>
      <c r="G28" s="655"/>
      <c r="H28" s="655"/>
      <c r="I28" s="655"/>
      <c r="J28" s="655"/>
    </row>
    <row r="29" spans="1:11" s="657" customFormat="1" ht="31.5" customHeight="1" x14ac:dyDescent="0.2">
      <c r="A29" s="1213"/>
      <c r="B29" s="668" t="s">
        <v>2</v>
      </c>
      <c r="C29" s="588"/>
      <c r="D29" s="588"/>
      <c r="E29" s="588"/>
      <c r="F29" s="589"/>
      <c r="G29" s="655"/>
      <c r="H29" s="655"/>
      <c r="I29" s="655"/>
      <c r="J29" s="655"/>
    </row>
    <row r="30" spans="1:11" s="657" customFormat="1" ht="31.5" customHeight="1" thickBot="1" x14ac:dyDescent="0.25">
      <c r="A30" s="1214"/>
      <c r="B30" s="669" t="s">
        <v>0</v>
      </c>
      <c r="C30" s="590"/>
      <c r="D30" s="590"/>
      <c r="E30" s="590"/>
      <c r="F30" s="591"/>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678" t="e">
        <f t="shared" ref="C39:F39" si="0">+AVERAGE(C27,C30)</f>
        <v>#DIV/0!</v>
      </c>
      <c r="D39" s="679" t="e">
        <f t="shared" si="0"/>
        <v>#DIV/0!</v>
      </c>
      <c r="E39" s="679" t="e">
        <f t="shared" si="0"/>
        <v>#DIV/0!</v>
      </c>
      <c r="F39" s="679" t="e">
        <f t="shared" si="0"/>
        <v>#DIV/0!</v>
      </c>
      <c r="G39" s="655"/>
      <c r="H39" s="1198"/>
      <c r="I39" s="1199"/>
      <c r="J39" s="1200"/>
    </row>
    <row r="40" spans="1:11" s="657" customFormat="1" ht="31.5" customHeight="1" x14ac:dyDescent="0.2">
      <c r="A40" s="676"/>
      <c r="B40" s="680"/>
      <c r="C40" s="681" t="e">
        <f t="shared" ref="C40:F40" si="1">+AVERAGE(C28:C29)</f>
        <v>#DIV/0!</v>
      </c>
      <c r="D40" s="682" t="e">
        <f t="shared" si="1"/>
        <v>#DIV/0!</v>
      </c>
      <c r="E40" s="682" t="e">
        <f t="shared" si="1"/>
        <v>#DIV/0!</v>
      </c>
      <c r="F40" s="682" t="e">
        <f t="shared" si="1"/>
        <v>#DIV/0!</v>
      </c>
      <c r="G40" s="655"/>
      <c r="H40" s="1198"/>
      <c r="I40" s="1199"/>
      <c r="J40" s="1200"/>
    </row>
    <row r="41" spans="1:11" s="657" customFormat="1" ht="31.5" customHeight="1" thickBot="1" x14ac:dyDescent="0.25">
      <c r="A41" s="676"/>
      <c r="B41" s="683"/>
      <c r="C41" s="684" t="e">
        <f>+C40-C39</f>
        <v>#DIV/0!</v>
      </c>
      <c r="D41" s="685" t="e">
        <f t="shared" ref="D41:F41" si="2">+D40-D39</f>
        <v>#DIV/0!</v>
      </c>
      <c r="E41" s="685" t="e">
        <f t="shared" si="2"/>
        <v>#DIV/0!</v>
      </c>
      <c r="F41" s="685"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f>+H11/2</f>
        <v>0</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758" t="e">
        <f>E73*1000-B73*1000</f>
        <v>#N/A</v>
      </c>
      <c r="G73" s="682"/>
      <c r="H73" s="1160"/>
      <c r="I73" s="759"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4fE7h5MVHQ2bZErW9i2XxE+2+S7nJy4ZKK7jxLMx6Px/mt3roFTsr+Y9YRSeFj3khXnYa2qERpLeYhinEFwR9g==" saltValue="7ZP/tq6YqQG1hypzsjR35w=="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59" sqref="A59"/>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str">
        <f>VLOOKUP(J18,'DATOS '!J122:W128,2,FALSE)</f>
        <v>Lufft Opus 20</v>
      </c>
      <c r="C18" s="647" t="s">
        <v>11</v>
      </c>
      <c r="D18" s="648" t="str">
        <f>VLOOKUP(J18,'DATOS '!J122:W128,3,FALSE)</f>
        <v>0,26.0714.0802.024</v>
      </c>
      <c r="E18" s="649" t="s">
        <v>31</v>
      </c>
      <c r="F18" s="1235" t="str">
        <f>VLOOKUP(J18,'DATOS '!J122:W128,4,FALSE)</f>
        <v>2018/06/15- 2018/06/15-    2018-08-21</v>
      </c>
      <c r="G18" s="1236"/>
      <c r="H18" s="647" t="s">
        <v>32</v>
      </c>
      <c r="I18" s="650" t="str">
        <f>VLOOKUP(J18,'DATOS '!J122:W128,5,FALSE)</f>
        <v>INM 3375 - INM 3381 -   INM 2264</v>
      </c>
      <c r="J18" s="1237" t="s">
        <v>240</v>
      </c>
    </row>
    <row r="19" spans="1:11" ht="31.5" customHeight="1" thickBot="1" x14ac:dyDescent="0.25">
      <c r="A19" s="1239" t="s">
        <v>226</v>
      </c>
      <c r="B19" s="1240"/>
      <c r="C19" s="651" t="s">
        <v>35</v>
      </c>
      <c r="D19" s="652">
        <f>VLOOKUP(J18,'DATOS '!J122:W128,6,FALSE)</f>
        <v>0.3</v>
      </c>
      <c r="E19" s="1241" t="s">
        <v>36</v>
      </c>
      <c r="F19" s="1242"/>
      <c r="G19" s="652">
        <f>VLOOKUP(J18,'DATOS '!J122:W128,7,FALSE)</f>
        <v>1.7</v>
      </c>
      <c r="H19" s="653" t="s">
        <v>15</v>
      </c>
      <c r="I19" s="654">
        <f>VLOOKUP(J18,'DATOS '!J122:W128,8,FALSE)</f>
        <v>0.11</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68"/>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601"/>
      <c r="D27" s="601"/>
      <c r="E27" s="601"/>
      <c r="F27" s="602"/>
      <c r="G27" s="655"/>
      <c r="H27" s="655"/>
      <c r="I27" s="655"/>
      <c r="J27" s="655"/>
    </row>
    <row r="28" spans="1:11" s="657" customFormat="1" ht="31.5" customHeight="1" x14ac:dyDescent="0.2">
      <c r="A28" s="1213"/>
      <c r="B28" s="668" t="s">
        <v>2</v>
      </c>
      <c r="C28" s="588"/>
      <c r="D28" s="588"/>
      <c r="E28" s="588"/>
      <c r="F28" s="589"/>
      <c r="G28" s="655"/>
      <c r="H28" s="655"/>
      <c r="I28" s="655"/>
      <c r="J28" s="655"/>
    </row>
    <row r="29" spans="1:11" s="657" customFormat="1" ht="31.5" customHeight="1" x14ac:dyDescent="0.2">
      <c r="A29" s="1213"/>
      <c r="B29" s="668" t="s">
        <v>2</v>
      </c>
      <c r="C29" s="588"/>
      <c r="D29" s="588"/>
      <c r="E29" s="588"/>
      <c r="F29" s="589"/>
      <c r="G29" s="655"/>
      <c r="H29" s="655"/>
      <c r="I29" s="655"/>
      <c r="J29" s="655"/>
    </row>
    <row r="30" spans="1:11" s="657" customFormat="1" ht="31.5" customHeight="1" thickBot="1" x14ac:dyDescent="0.25">
      <c r="A30" s="1214"/>
      <c r="B30" s="669" t="s">
        <v>0</v>
      </c>
      <c r="C30" s="590"/>
      <c r="D30" s="590"/>
      <c r="E30" s="590"/>
      <c r="F30" s="591"/>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678" t="e">
        <f t="shared" ref="C39:F39" si="0">+AVERAGE(C27,C30)</f>
        <v>#DIV/0!</v>
      </c>
      <c r="D39" s="679" t="e">
        <f t="shared" si="0"/>
        <v>#DIV/0!</v>
      </c>
      <c r="E39" s="679" t="e">
        <f t="shared" si="0"/>
        <v>#DIV/0!</v>
      </c>
      <c r="F39" s="679" t="e">
        <f t="shared" si="0"/>
        <v>#DIV/0!</v>
      </c>
      <c r="G39" s="655"/>
      <c r="H39" s="1198"/>
      <c r="I39" s="1199"/>
      <c r="J39" s="1200"/>
    </row>
    <row r="40" spans="1:11" s="657" customFormat="1" ht="31.5" customHeight="1" x14ac:dyDescent="0.2">
      <c r="A40" s="676"/>
      <c r="B40" s="680"/>
      <c r="C40" s="681" t="e">
        <f t="shared" ref="C40:F40" si="1">+AVERAGE(C28:C29)</f>
        <v>#DIV/0!</v>
      </c>
      <c r="D40" s="682" t="e">
        <f t="shared" si="1"/>
        <v>#DIV/0!</v>
      </c>
      <c r="E40" s="682" t="e">
        <f t="shared" si="1"/>
        <v>#DIV/0!</v>
      </c>
      <c r="F40" s="682" t="e">
        <f t="shared" si="1"/>
        <v>#DIV/0!</v>
      </c>
      <c r="G40" s="655"/>
      <c r="H40" s="1198"/>
      <c r="I40" s="1199"/>
      <c r="J40" s="1200"/>
    </row>
    <row r="41" spans="1:11" s="657" customFormat="1" ht="31.5" customHeight="1" thickBot="1" x14ac:dyDescent="0.25">
      <c r="A41" s="676"/>
      <c r="B41" s="683"/>
      <c r="C41" s="684" t="e">
        <f>+C40-C39</f>
        <v>#DIV/0!</v>
      </c>
      <c r="D41" s="685" t="e">
        <f t="shared" ref="D41:F41" si="2">+D40-D39</f>
        <v>#DIV/0!</v>
      </c>
      <c r="E41" s="685" t="e">
        <f t="shared" si="2"/>
        <v>#DIV/0!</v>
      </c>
      <c r="F41" s="685"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757" t="e">
        <f>E73*1000-B73*1000</f>
        <v>#N/A</v>
      </c>
      <c r="G73" s="682"/>
      <c r="H73" s="1160"/>
      <c r="I73" s="759"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mECfRelBmAD0HmjIu/i7A26xBlihBseg+8PkmHFBuPJiI1avwsNmFF0vzmw0U7x7Q350HlRxs6JBHld5uSASSg==" saltValue="VAnIU3tHDuebnpHb9qxEGQ=="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11" sqref="A11:B11"/>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e">
        <f>VLOOKUP(J18,'DATOS '!J122:W128,2,FALSE)</f>
        <v>#N/A</v>
      </c>
      <c r="C18" s="647" t="s">
        <v>11</v>
      </c>
      <c r="D18" s="648" t="e">
        <f>VLOOKUP(J18,'DATOS '!J122:W128,3,FALSE)</f>
        <v>#N/A</v>
      </c>
      <c r="E18" s="649" t="s">
        <v>31</v>
      </c>
      <c r="F18" s="1235" t="e">
        <f>VLOOKUP(J18,'DATOS '!J122:W128,4,FALSE)</f>
        <v>#N/A</v>
      </c>
      <c r="G18" s="1236"/>
      <c r="H18" s="647" t="s">
        <v>32</v>
      </c>
      <c r="I18" s="650" t="e">
        <f>VLOOKUP(J18,'DATOS '!J122:W128,5,FALSE)</f>
        <v>#N/A</v>
      </c>
      <c r="J18" s="1237"/>
    </row>
    <row r="19" spans="1:11" ht="31.5" customHeight="1" thickBot="1" x14ac:dyDescent="0.25">
      <c r="A19" s="1239" t="s">
        <v>226</v>
      </c>
      <c r="B19" s="1240"/>
      <c r="C19" s="651" t="s">
        <v>35</v>
      </c>
      <c r="D19" s="652" t="e">
        <f>VLOOKUP(J18,'DATOS '!J122:W128,6,FALSE)</f>
        <v>#N/A</v>
      </c>
      <c r="E19" s="1241" t="s">
        <v>36</v>
      </c>
      <c r="F19" s="1242"/>
      <c r="G19" s="652" t="e">
        <f>VLOOKUP(J18,'DATOS '!J122:W128,7,FALSE)</f>
        <v>#N/A</v>
      </c>
      <c r="H19" s="653" t="s">
        <v>15</v>
      </c>
      <c r="I19" s="654" t="e">
        <f>VLOOKUP(J18,'DATOS '!J122:W128,8,FALSE)</f>
        <v>#N/A</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804"/>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601"/>
      <c r="D27" s="601"/>
      <c r="E27" s="601"/>
      <c r="F27" s="602"/>
      <c r="G27" s="655"/>
      <c r="H27" s="655"/>
      <c r="I27" s="655"/>
      <c r="J27" s="655"/>
    </row>
    <row r="28" spans="1:11" s="657" customFormat="1" ht="31.5" customHeight="1" x14ac:dyDescent="0.2">
      <c r="A28" s="1213"/>
      <c r="B28" s="668" t="s">
        <v>2</v>
      </c>
      <c r="C28" s="588"/>
      <c r="D28" s="588"/>
      <c r="E28" s="588"/>
      <c r="F28" s="589"/>
      <c r="G28" s="655"/>
      <c r="H28" s="655"/>
      <c r="I28" s="655"/>
      <c r="J28" s="655"/>
    </row>
    <row r="29" spans="1:11" s="657" customFormat="1" ht="31.5" customHeight="1" x14ac:dyDescent="0.2">
      <c r="A29" s="1213"/>
      <c r="B29" s="668" t="s">
        <v>2</v>
      </c>
      <c r="C29" s="588"/>
      <c r="D29" s="588"/>
      <c r="E29" s="588"/>
      <c r="F29" s="589"/>
      <c r="G29" s="655"/>
      <c r="H29" s="655"/>
      <c r="I29" s="655"/>
      <c r="J29" s="655"/>
    </row>
    <row r="30" spans="1:11" s="657" customFormat="1" ht="31.5" customHeight="1" thickBot="1" x14ac:dyDescent="0.25">
      <c r="A30" s="1214"/>
      <c r="B30" s="669" t="s">
        <v>0</v>
      </c>
      <c r="C30" s="590"/>
      <c r="D30" s="590"/>
      <c r="E30" s="590"/>
      <c r="F30" s="591"/>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678" t="e">
        <f t="shared" ref="C39:F39" si="0">+AVERAGE(C27,C30)</f>
        <v>#DIV/0!</v>
      </c>
      <c r="D39" s="679" t="e">
        <f t="shared" si="0"/>
        <v>#DIV/0!</v>
      </c>
      <c r="E39" s="679" t="e">
        <f t="shared" si="0"/>
        <v>#DIV/0!</v>
      </c>
      <c r="F39" s="679" t="e">
        <f t="shared" si="0"/>
        <v>#DIV/0!</v>
      </c>
      <c r="G39" s="655"/>
      <c r="H39" s="1198"/>
      <c r="I39" s="1199"/>
      <c r="J39" s="1200"/>
    </row>
    <row r="40" spans="1:11" s="657" customFormat="1" ht="31.5" customHeight="1" x14ac:dyDescent="0.2">
      <c r="A40" s="676"/>
      <c r="B40" s="680"/>
      <c r="C40" s="681" t="e">
        <f t="shared" ref="C40:F40" si="1">+AVERAGE(C28:C29)</f>
        <v>#DIV/0!</v>
      </c>
      <c r="D40" s="682" t="e">
        <f t="shared" si="1"/>
        <v>#DIV/0!</v>
      </c>
      <c r="E40" s="682" t="e">
        <f t="shared" si="1"/>
        <v>#DIV/0!</v>
      </c>
      <c r="F40" s="682" t="e">
        <f t="shared" si="1"/>
        <v>#DIV/0!</v>
      </c>
      <c r="G40" s="655"/>
      <c r="H40" s="1198"/>
      <c r="I40" s="1199"/>
      <c r="J40" s="1200"/>
    </row>
    <row r="41" spans="1:11" s="657" customFormat="1" ht="31.5" customHeight="1" thickBot="1" x14ac:dyDescent="0.25">
      <c r="A41" s="676"/>
      <c r="B41" s="683"/>
      <c r="C41" s="684" t="e">
        <f>+C40-C39</f>
        <v>#DIV/0!</v>
      </c>
      <c r="D41" s="685" t="e">
        <f t="shared" ref="D41:F41" si="2">+D40-D39</f>
        <v>#DIV/0!</v>
      </c>
      <c r="E41" s="685" t="e">
        <f t="shared" si="2"/>
        <v>#DIV/0!</v>
      </c>
      <c r="F41" s="685"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758" t="e">
        <f>E73*1000-B73*1000</f>
        <v>#N/A</v>
      </c>
      <c r="G73" s="682"/>
      <c r="H73" s="1160"/>
      <c r="I73" s="759"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6geeFGGT4tDJbrjEkriky2QyLsLFQkKSRZ42qHVVvU6miV0tIdBstdzlUfLwpvvkabBPMMrNfsN/n+038747kA==" saltValue="x3KwPS3En59VORk4NxfX5w=="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11" sqref="A11:B11"/>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e">
        <f>VLOOKUP(J18,'DATOS '!J122:W128,2,FALSE)</f>
        <v>#N/A</v>
      </c>
      <c r="C18" s="647" t="s">
        <v>11</v>
      </c>
      <c r="D18" s="648" t="e">
        <f>VLOOKUP(J18,'DATOS '!J122:W128,3,FALSE)</f>
        <v>#N/A</v>
      </c>
      <c r="E18" s="649" t="s">
        <v>31</v>
      </c>
      <c r="F18" s="1235" t="e">
        <f>VLOOKUP(J18,'DATOS '!J122:W128,4,FALSE)</f>
        <v>#N/A</v>
      </c>
      <c r="G18" s="1236"/>
      <c r="H18" s="647" t="s">
        <v>32</v>
      </c>
      <c r="I18" s="650" t="e">
        <f>VLOOKUP(J18,'DATOS '!J122:W128,5,FALSE)</f>
        <v>#N/A</v>
      </c>
      <c r="J18" s="1237"/>
    </row>
    <row r="19" spans="1:11" ht="31.5" customHeight="1" thickBot="1" x14ac:dyDescent="0.25">
      <c r="A19" s="1239" t="s">
        <v>226</v>
      </c>
      <c r="B19" s="1240"/>
      <c r="C19" s="651" t="s">
        <v>35</v>
      </c>
      <c r="D19" s="652" t="e">
        <f>VLOOKUP(J18,'DATOS '!J122:W128,6,FALSE)</f>
        <v>#N/A</v>
      </c>
      <c r="E19" s="1241" t="s">
        <v>36</v>
      </c>
      <c r="F19" s="1242"/>
      <c r="G19" s="652" t="e">
        <f>VLOOKUP(J18,'DATOS '!J122:W128,7,FALSE)</f>
        <v>#N/A</v>
      </c>
      <c r="H19" s="653" t="s">
        <v>15</v>
      </c>
      <c r="I19" s="654" t="e">
        <f>VLOOKUP(J18,'DATOS '!J122:W128,8,FALSE)</f>
        <v>#N/A</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68"/>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601"/>
      <c r="D27" s="601"/>
      <c r="E27" s="601"/>
      <c r="F27" s="602"/>
      <c r="G27" s="655"/>
      <c r="H27" s="655"/>
      <c r="I27" s="655"/>
      <c r="J27" s="655"/>
    </row>
    <row r="28" spans="1:11" s="657" customFormat="1" ht="31.5" customHeight="1" x14ac:dyDescent="0.2">
      <c r="A28" s="1213"/>
      <c r="B28" s="668" t="s">
        <v>2</v>
      </c>
      <c r="C28" s="588"/>
      <c r="D28" s="588"/>
      <c r="E28" s="588"/>
      <c r="F28" s="589"/>
      <c r="G28" s="655"/>
      <c r="H28" s="655"/>
      <c r="I28" s="655"/>
      <c r="J28" s="655"/>
    </row>
    <row r="29" spans="1:11" s="657" customFormat="1" ht="31.5" customHeight="1" x14ac:dyDescent="0.2">
      <c r="A29" s="1213"/>
      <c r="B29" s="668" t="s">
        <v>2</v>
      </c>
      <c r="C29" s="588"/>
      <c r="D29" s="588"/>
      <c r="E29" s="588"/>
      <c r="F29" s="589"/>
      <c r="G29" s="655"/>
      <c r="H29" s="655"/>
      <c r="I29" s="655"/>
      <c r="J29" s="655"/>
    </row>
    <row r="30" spans="1:11" s="657" customFormat="1" ht="31.5" customHeight="1" thickBot="1" x14ac:dyDescent="0.25">
      <c r="A30" s="1214"/>
      <c r="B30" s="669" t="s">
        <v>0</v>
      </c>
      <c r="C30" s="590"/>
      <c r="D30" s="590"/>
      <c r="E30" s="590"/>
      <c r="F30" s="591"/>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678" t="e">
        <f t="shared" ref="C39:F39" si="0">+AVERAGE(C27,C30)</f>
        <v>#DIV/0!</v>
      </c>
      <c r="D39" s="679" t="e">
        <f t="shared" si="0"/>
        <v>#DIV/0!</v>
      </c>
      <c r="E39" s="679" t="e">
        <f t="shared" si="0"/>
        <v>#DIV/0!</v>
      </c>
      <c r="F39" s="679" t="e">
        <f t="shared" si="0"/>
        <v>#DIV/0!</v>
      </c>
      <c r="G39" s="655"/>
      <c r="H39" s="1198"/>
      <c r="I39" s="1199"/>
      <c r="J39" s="1200"/>
    </row>
    <row r="40" spans="1:11" s="657" customFormat="1" ht="31.5" customHeight="1" x14ac:dyDescent="0.2">
      <c r="A40" s="676"/>
      <c r="B40" s="680"/>
      <c r="C40" s="681" t="e">
        <f t="shared" ref="C40:F40" si="1">+AVERAGE(C28:C29)</f>
        <v>#DIV/0!</v>
      </c>
      <c r="D40" s="682" t="e">
        <f t="shared" si="1"/>
        <v>#DIV/0!</v>
      </c>
      <c r="E40" s="682" t="e">
        <f t="shared" si="1"/>
        <v>#DIV/0!</v>
      </c>
      <c r="F40" s="682" t="e">
        <f t="shared" si="1"/>
        <v>#DIV/0!</v>
      </c>
      <c r="G40" s="655"/>
      <c r="H40" s="1198"/>
      <c r="I40" s="1199"/>
      <c r="J40" s="1200"/>
    </row>
    <row r="41" spans="1:11" s="657" customFormat="1" ht="31.5" customHeight="1" thickBot="1" x14ac:dyDescent="0.25">
      <c r="A41" s="676"/>
      <c r="B41" s="683"/>
      <c r="C41" s="684" t="e">
        <f>+C40-C39</f>
        <v>#DIV/0!</v>
      </c>
      <c r="D41" s="685" t="e">
        <f t="shared" ref="D41:F41" si="2">+D40-D39</f>
        <v>#DIV/0!</v>
      </c>
      <c r="E41" s="685" t="e">
        <f t="shared" si="2"/>
        <v>#DIV/0!</v>
      </c>
      <c r="F41" s="685"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758" t="e">
        <f>E73*1000-B73*1000</f>
        <v>#N/A</v>
      </c>
      <c r="G73" s="682"/>
      <c r="H73" s="1160"/>
      <c r="I73" s="759"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PSJ5IriQ2yy8naqNY01lkqJNBNRtYoR9igWlfVC5zZovRU10H17WmpJsA5v8e3ZgvgAiDtfhOim7bgDlHpa/w==" saltValue="KZaSKAtA+M2D4H4HQpQXew=="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11" sqref="A11:B11"/>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t="s">
        <v>242</v>
      </c>
      <c r="J3" s="1257"/>
      <c r="K3" s="500"/>
      <c r="M3" s="607"/>
    </row>
    <row r="4" spans="1:16" s="500" customFormat="1" ht="32.25" customHeight="1" thickBot="1" x14ac:dyDescent="0.25">
      <c r="A4" s="617">
        <f>VLOOKUP($I$3,'DATOS '!B6:J28,2,FALSE)</f>
        <v>0</v>
      </c>
      <c r="B4" s="617">
        <f>VLOOKUP($I$3,'DATOS '!$B$6:$J$28,3,FALSE)</f>
        <v>0</v>
      </c>
      <c r="C4" s="618">
        <f>VLOOKUP($I$3,'DATOS '!$B$6:$J$28,8,FALSE)</f>
        <v>0</v>
      </c>
      <c r="D4" s="618" t="str">
        <f>VLOOKUP($I$3,'DATOS '!$B$6:$J$28,6,FALSE)</f>
        <v xml:space="preserve">Laboratorios de Calibración de Masa y Volumen SIC.         
Av. Cra 50 # 26-55 piso 5 INM </v>
      </c>
      <c r="E4" s="617">
        <f>VLOOKUP($I$3,'DATOS '!$B$6:$J$28,7,FALSE)</f>
        <v>0</v>
      </c>
      <c r="F4" s="617">
        <f>VLOOKUP($I$3,'DATOS '!$B$6:$J$28,4,FALSE)</f>
        <v>0</v>
      </c>
      <c r="G4" s="617">
        <f>VLOOKUP($I$3,'DATOS '!$B$6:$J$28,5,FALSE)</f>
        <v>0</v>
      </c>
      <c r="H4" s="618">
        <f>VLOOKUP($I$3,'DATOS '!$B$6:$J$28,9,FALSE)</f>
        <v>0</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e">
        <f>VLOOKUP(J18,'DATOS '!J122:W128,2,FALSE)</f>
        <v>#N/A</v>
      </c>
      <c r="C18" s="647" t="s">
        <v>11</v>
      </c>
      <c r="D18" s="648" t="e">
        <f>VLOOKUP(J18,'DATOS '!J122:W128,3,FALSE)</f>
        <v>#N/A</v>
      </c>
      <c r="E18" s="649" t="s">
        <v>31</v>
      </c>
      <c r="F18" s="1235" t="e">
        <f>VLOOKUP(J18,'DATOS '!J122:W128,4,FALSE)</f>
        <v>#N/A</v>
      </c>
      <c r="G18" s="1236"/>
      <c r="H18" s="647" t="s">
        <v>32</v>
      </c>
      <c r="I18" s="650" t="e">
        <f>VLOOKUP(J18,'DATOS '!J122:W128,5,FALSE)</f>
        <v>#N/A</v>
      </c>
      <c r="J18" s="1237"/>
    </row>
    <row r="19" spans="1:11" ht="31.5" customHeight="1" thickBot="1" x14ac:dyDescent="0.25">
      <c r="A19" s="1239" t="s">
        <v>226</v>
      </c>
      <c r="B19" s="1240"/>
      <c r="C19" s="651" t="s">
        <v>35</v>
      </c>
      <c r="D19" s="652" t="e">
        <f>VLOOKUP(J18,'DATOS '!J122:W128,6,FALSE)</f>
        <v>#N/A</v>
      </c>
      <c r="E19" s="1241" t="s">
        <v>36</v>
      </c>
      <c r="F19" s="1242"/>
      <c r="G19" s="652" t="e">
        <f>VLOOKUP(J18,'DATOS '!J122:W128,7,FALSE)</f>
        <v>#N/A</v>
      </c>
      <c r="H19" s="653" t="s">
        <v>15</v>
      </c>
      <c r="I19" s="654" t="e">
        <f>VLOOKUP(J18,'DATOS '!J122:W128,8,FALSE)</f>
        <v>#N/A</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68"/>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601"/>
      <c r="D27" s="601"/>
      <c r="E27" s="601"/>
      <c r="F27" s="602"/>
      <c r="G27" s="655"/>
      <c r="H27" s="655"/>
      <c r="I27" s="655"/>
      <c r="J27" s="655"/>
    </row>
    <row r="28" spans="1:11" s="657" customFormat="1" ht="31.5" customHeight="1" x14ac:dyDescent="0.2">
      <c r="A28" s="1213"/>
      <c r="B28" s="668" t="s">
        <v>2</v>
      </c>
      <c r="C28" s="588"/>
      <c r="D28" s="588"/>
      <c r="E28" s="588"/>
      <c r="F28" s="589"/>
      <c r="G28" s="655"/>
      <c r="H28" s="655"/>
      <c r="I28" s="655"/>
      <c r="J28" s="655"/>
    </row>
    <row r="29" spans="1:11" s="657" customFormat="1" ht="31.5" customHeight="1" x14ac:dyDescent="0.2">
      <c r="A29" s="1213"/>
      <c r="B29" s="668" t="s">
        <v>2</v>
      </c>
      <c r="C29" s="588"/>
      <c r="D29" s="588"/>
      <c r="E29" s="588"/>
      <c r="F29" s="589"/>
      <c r="G29" s="655"/>
      <c r="H29" s="655"/>
      <c r="I29" s="655"/>
      <c r="J29" s="655"/>
    </row>
    <row r="30" spans="1:11" s="657" customFormat="1" ht="31.5" customHeight="1" thickBot="1" x14ac:dyDescent="0.25">
      <c r="A30" s="1214"/>
      <c r="B30" s="669" t="s">
        <v>0</v>
      </c>
      <c r="C30" s="590"/>
      <c r="D30" s="590"/>
      <c r="E30" s="590"/>
      <c r="F30" s="591"/>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678" t="e">
        <f t="shared" ref="C39:F39" si="0">+AVERAGE(C27,C30)</f>
        <v>#DIV/0!</v>
      </c>
      <c r="D39" s="679" t="e">
        <f t="shared" si="0"/>
        <v>#DIV/0!</v>
      </c>
      <c r="E39" s="679" t="e">
        <f t="shared" si="0"/>
        <v>#DIV/0!</v>
      </c>
      <c r="F39" s="679" t="e">
        <f t="shared" si="0"/>
        <v>#DIV/0!</v>
      </c>
      <c r="G39" s="655"/>
      <c r="H39" s="1198"/>
      <c r="I39" s="1199"/>
      <c r="J39" s="1200"/>
    </row>
    <row r="40" spans="1:11" s="657" customFormat="1" ht="31.5" customHeight="1" x14ac:dyDescent="0.2">
      <c r="A40" s="676"/>
      <c r="B40" s="680"/>
      <c r="C40" s="681" t="e">
        <f t="shared" ref="C40:F40" si="1">+AVERAGE(C28:C29)</f>
        <v>#DIV/0!</v>
      </c>
      <c r="D40" s="682" t="e">
        <f t="shared" si="1"/>
        <v>#DIV/0!</v>
      </c>
      <c r="E40" s="682" t="e">
        <f t="shared" si="1"/>
        <v>#DIV/0!</v>
      </c>
      <c r="F40" s="682" t="e">
        <f t="shared" si="1"/>
        <v>#DIV/0!</v>
      </c>
      <c r="G40" s="655"/>
      <c r="H40" s="1198"/>
      <c r="I40" s="1199"/>
      <c r="J40" s="1200"/>
    </row>
    <row r="41" spans="1:11" s="657" customFormat="1" ht="31.5" customHeight="1" thickBot="1" x14ac:dyDescent="0.25">
      <c r="A41" s="676"/>
      <c r="B41" s="683"/>
      <c r="C41" s="684" t="e">
        <f>+C40-C39</f>
        <v>#DIV/0!</v>
      </c>
      <c r="D41" s="685" t="e">
        <f t="shared" ref="D41:F41" si="2">+D40-D39</f>
        <v>#DIV/0!</v>
      </c>
      <c r="E41" s="685" t="e">
        <f t="shared" si="2"/>
        <v>#DIV/0!</v>
      </c>
      <c r="F41" s="685"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758" t="e">
        <f>E73*1000-B73*1000</f>
        <v>#N/A</v>
      </c>
      <c r="G73" s="682"/>
      <c r="H73" s="1160"/>
      <c r="I73" s="759"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SZNQJDJNf8586ZCFgvEkreNK+ikO7cYkufFhGsJVeDVP08sfjqT0lhR8x1UGksRwMBA7BGHkq9rQxoARRiuCug==" saltValue="AYsIo8boiedVpQsIJFSO8A=="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10" sqref="A10:B10"/>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e">
        <f>VLOOKUP(J18,'DATOS '!J122:W128,2,FALSE)</f>
        <v>#N/A</v>
      </c>
      <c r="C18" s="647" t="s">
        <v>11</v>
      </c>
      <c r="D18" s="648" t="e">
        <f>VLOOKUP(J18,'DATOS '!J122:W128,3,FALSE)</f>
        <v>#N/A</v>
      </c>
      <c r="E18" s="649" t="s">
        <v>31</v>
      </c>
      <c r="F18" s="1235" t="e">
        <f>VLOOKUP(J18,'DATOS '!J122:W128,4,FALSE)</f>
        <v>#N/A</v>
      </c>
      <c r="G18" s="1236"/>
      <c r="H18" s="647" t="s">
        <v>32</v>
      </c>
      <c r="I18" s="650" t="e">
        <f>VLOOKUP(J18,'DATOS '!J122:W128,5,FALSE)</f>
        <v>#N/A</v>
      </c>
      <c r="J18" s="1237"/>
    </row>
    <row r="19" spans="1:11" ht="31.5" customHeight="1" thickBot="1" x14ac:dyDescent="0.25">
      <c r="A19" s="1239" t="s">
        <v>226</v>
      </c>
      <c r="B19" s="1240"/>
      <c r="C19" s="651" t="s">
        <v>35</v>
      </c>
      <c r="D19" s="652" t="e">
        <f>VLOOKUP(J18,'DATOS '!J122:W128,6,FALSE)</f>
        <v>#N/A</v>
      </c>
      <c r="E19" s="1241" t="s">
        <v>36</v>
      </c>
      <c r="F19" s="1242"/>
      <c r="G19" s="652" t="e">
        <f>VLOOKUP(J18,'DATOS '!J122:W128,7,FALSE)</f>
        <v>#N/A</v>
      </c>
      <c r="H19" s="653" t="s">
        <v>15</v>
      </c>
      <c r="I19" s="654" t="e">
        <f>VLOOKUP(J18,'DATOS '!J122:W128,8,FALSE)</f>
        <v>#N/A</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68"/>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789"/>
      <c r="D27" s="789"/>
      <c r="E27" s="789"/>
      <c r="F27" s="789"/>
      <c r="G27" s="655"/>
      <c r="H27" s="655"/>
      <c r="I27" s="655"/>
      <c r="J27" s="655"/>
    </row>
    <row r="28" spans="1:11" s="657" customFormat="1" ht="31.5" customHeight="1" x14ac:dyDescent="0.2">
      <c r="A28" s="1213"/>
      <c r="B28" s="668" t="s">
        <v>2</v>
      </c>
      <c r="C28" s="789"/>
      <c r="D28" s="789"/>
      <c r="E28" s="789"/>
      <c r="F28" s="789"/>
      <c r="G28" s="655"/>
      <c r="H28" s="655"/>
      <c r="I28" s="655"/>
      <c r="J28" s="655"/>
    </row>
    <row r="29" spans="1:11" s="657" customFormat="1" ht="31.5" customHeight="1" x14ac:dyDescent="0.2">
      <c r="A29" s="1213"/>
      <c r="B29" s="668" t="s">
        <v>2</v>
      </c>
      <c r="C29" s="789"/>
      <c r="D29" s="789"/>
      <c r="E29" s="789"/>
      <c r="F29" s="789"/>
      <c r="G29" s="655"/>
      <c r="H29" s="655"/>
      <c r="I29" s="655"/>
      <c r="J29" s="655"/>
    </row>
    <row r="30" spans="1:11" s="657" customFormat="1" ht="31.5" customHeight="1" thickBot="1" x14ac:dyDescent="0.25">
      <c r="A30" s="1214"/>
      <c r="B30" s="669" t="s">
        <v>0</v>
      </c>
      <c r="C30" s="789"/>
      <c r="D30" s="789"/>
      <c r="E30" s="789"/>
      <c r="F30" s="789"/>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790" t="e">
        <f t="shared" ref="C39:F39" si="0">+AVERAGE(C27,C30)</f>
        <v>#DIV/0!</v>
      </c>
      <c r="D39" s="791" t="e">
        <f t="shared" si="0"/>
        <v>#DIV/0!</v>
      </c>
      <c r="E39" s="791" t="e">
        <f t="shared" si="0"/>
        <v>#DIV/0!</v>
      </c>
      <c r="F39" s="791" t="e">
        <f t="shared" si="0"/>
        <v>#DIV/0!</v>
      </c>
      <c r="G39" s="655"/>
      <c r="H39" s="1198"/>
      <c r="I39" s="1199"/>
      <c r="J39" s="1200"/>
    </row>
    <row r="40" spans="1:11" s="657" customFormat="1" ht="31.5" customHeight="1" x14ac:dyDescent="0.2">
      <c r="A40" s="676"/>
      <c r="B40" s="680"/>
      <c r="C40" s="792" t="e">
        <f t="shared" ref="C40:F40" si="1">+AVERAGE(C28:C29)</f>
        <v>#DIV/0!</v>
      </c>
      <c r="D40" s="793" t="e">
        <f t="shared" si="1"/>
        <v>#DIV/0!</v>
      </c>
      <c r="E40" s="793" t="e">
        <f t="shared" si="1"/>
        <v>#DIV/0!</v>
      </c>
      <c r="F40" s="793" t="e">
        <f t="shared" si="1"/>
        <v>#DIV/0!</v>
      </c>
      <c r="G40" s="655"/>
      <c r="H40" s="1198"/>
      <c r="I40" s="1199"/>
      <c r="J40" s="1200"/>
    </row>
    <row r="41" spans="1:11" s="657" customFormat="1" ht="31.5" customHeight="1" thickBot="1" x14ac:dyDescent="0.25">
      <c r="A41" s="676"/>
      <c r="B41" s="683"/>
      <c r="C41" s="794" t="e">
        <f>+C40-C39</f>
        <v>#DIV/0!</v>
      </c>
      <c r="D41" s="795" t="e">
        <f t="shared" ref="D41:F41" si="2">+D40-D39</f>
        <v>#DIV/0!</v>
      </c>
      <c r="E41" s="795" t="e">
        <f t="shared" si="2"/>
        <v>#DIV/0!</v>
      </c>
      <c r="F41" s="795"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758" t="e">
        <f>E73*1000-B73*1000</f>
        <v>#N/A</v>
      </c>
      <c r="G73" s="682"/>
      <c r="H73" s="1160"/>
      <c r="I73" s="759"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8UYig51KAN4CMckz/a+sybXj8ppzK/f58qCKVAGy1LxpAOR5Excgn8kjkjNNp6fSHqy6d7YrYOO9Sb5y8Omkmg==" saltValue="N7yO9xWXHMsltxGvbnDkUg=="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11" sqref="A11:B11"/>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e">
        <f>VLOOKUP(J18,'DATOS '!J122:W128,2,FALSE)</f>
        <v>#N/A</v>
      </c>
      <c r="C18" s="647" t="s">
        <v>11</v>
      </c>
      <c r="D18" s="648" t="e">
        <f>VLOOKUP(J18,'DATOS '!J122:W128,3,FALSE)</f>
        <v>#N/A</v>
      </c>
      <c r="E18" s="649" t="s">
        <v>31</v>
      </c>
      <c r="F18" s="1235" t="e">
        <f>VLOOKUP(J18,'DATOS '!J122:W128,4,FALSE)</f>
        <v>#N/A</v>
      </c>
      <c r="G18" s="1236"/>
      <c r="H18" s="647" t="s">
        <v>32</v>
      </c>
      <c r="I18" s="650" t="e">
        <f>VLOOKUP(J18,'DATOS '!J122:W128,5,FALSE)</f>
        <v>#N/A</v>
      </c>
      <c r="J18" s="1237"/>
    </row>
    <row r="19" spans="1:11" ht="31.5" customHeight="1" thickBot="1" x14ac:dyDescent="0.25">
      <c r="A19" s="1239" t="s">
        <v>226</v>
      </c>
      <c r="B19" s="1240"/>
      <c r="C19" s="651" t="s">
        <v>35</v>
      </c>
      <c r="D19" s="652" t="e">
        <f>VLOOKUP(J18,'DATOS '!J122:W128,6,FALSE)</f>
        <v>#N/A</v>
      </c>
      <c r="E19" s="1241" t="s">
        <v>36</v>
      </c>
      <c r="F19" s="1242"/>
      <c r="G19" s="652" t="e">
        <f>VLOOKUP(J18,'DATOS '!J122:W128,7,FALSE)</f>
        <v>#N/A</v>
      </c>
      <c r="H19" s="653" t="s">
        <v>15</v>
      </c>
      <c r="I19" s="654" t="e">
        <f>VLOOKUP(J18,'DATOS '!J122:W128,8,FALSE)</f>
        <v>#N/A</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68"/>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601"/>
      <c r="D27" s="601"/>
      <c r="E27" s="601"/>
      <c r="F27" s="602"/>
      <c r="G27" s="655"/>
      <c r="H27" s="655"/>
      <c r="I27" s="655"/>
      <c r="J27" s="655"/>
    </row>
    <row r="28" spans="1:11" s="657" customFormat="1" ht="31.5" customHeight="1" x14ac:dyDescent="0.2">
      <c r="A28" s="1213"/>
      <c r="B28" s="668" t="s">
        <v>2</v>
      </c>
      <c r="C28" s="588"/>
      <c r="D28" s="588"/>
      <c r="E28" s="588"/>
      <c r="F28" s="589"/>
      <c r="G28" s="655"/>
      <c r="H28" s="655"/>
      <c r="I28" s="655"/>
      <c r="J28" s="655"/>
    </row>
    <row r="29" spans="1:11" s="657" customFormat="1" ht="31.5" customHeight="1" x14ac:dyDescent="0.2">
      <c r="A29" s="1213"/>
      <c r="B29" s="668" t="s">
        <v>2</v>
      </c>
      <c r="C29" s="588"/>
      <c r="D29" s="588"/>
      <c r="E29" s="588"/>
      <c r="F29" s="589"/>
      <c r="G29" s="655"/>
      <c r="H29" s="655"/>
      <c r="I29" s="655"/>
      <c r="J29" s="655"/>
    </row>
    <row r="30" spans="1:11" s="657" customFormat="1" ht="31.5" customHeight="1" thickBot="1" x14ac:dyDescent="0.25">
      <c r="A30" s="1214"/>
      <c r="B30" s="669" t="s">
        <v>0</v>
      </c>
      <c r="C30" s="590"/>
      <c r="D30" s="590"/>
      <c r="E30" s="590"/>
      <c r="F30" s="591"/>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678" t="e">
        <f t="shared" ref="C39:F39" si="0">+AVERAGE(C27,C30)</f>
        <v>#DIV/0!</v>
      </c>
      <c r="D39" s="679" t="e">
        <f t="shared" si="0"/>
        <v>#DIV/0!</v>
      </c>
      <c r="E39" s="679" t="e">
        <f t="shared" si="0"/>
        <v>#DIV/0!</v>
      </c>
      <c r="F39" s="679" t="e">
        <f t="shared" si="0"/>
        <v>#DIV/0!</v>
      </c>
      <c r="G39" s="655"/>
      <c r="H39" s="1198"/>
      <c r="I39" s="1199"/>
      <c r="J39" s="1200"/>
    </row>
    <row r="40" spans="1:11" s="657" customFormat="1" ht="31.5" customHeight="1" x14ac:dyDescent="0.2">
      <c r="A40" s="676"/>
      <c r="B40" s="680"/>
      <c r="C40" s="681" t="e">
        <f t="shared" ref="C40:F40" si="1">+AVERAGE(C28:C29)</f>
        <v>#DIV/0!</v>
      </c>
      <c r="D40" s="682" t="e">
        <f t="shared" si="1"/>
        <v>#DIV/0!</v>
      </c>
      <c r="E40" s="682" t="e">
        <f t="shared" si="1"/>
        <v>#DIV/0!</v>
      </c>
      <c r="F40" s="682" t="e">
        <f t="shared" si="1"/>
        <v>#DIV/0!</v>
      </c>
      <c r="G40" s="655"/>
      <c r="H40" s="1198"/>
      <c r="I40" s="1199"/>
      <c r="J40" s="1200"/>
    </row>
    <row r="41" spans="1:11" s="657" customFormat="1" ht="31.5" customHeight="1" thickBot="1" x14ac:dyDescent="0.25">
      <c r="A41" s="676"/>
      <c r="B41" s="683"/>
      <c r="C41" s="684" t="e">
        <f>+C40-C39</f>
        <v>#DIV/0!</v>
      </c>
      <c r="D41" s="685" t="e">
        <f t="shared" ref="D41:F41" si="2">+D40-D39</f>
        <v>#DIV/0!</v>
      </c>
      <c r="E41" s="685" t="e">
        <f t="shared" si="2"/>
        <v>#DIV/0!</v>
      </c>
      <c r="F41" s="685"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800" t="e">
        <f>E73*1000-B73*1000</f>
        <v>#N/A</v>
      </c>
      <c r="G73" s="682"/>
      <c r="H73" s="1160"/>
      <c r="I73" s="759"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LONnAa2Rm/JC1BWXLJ69yVvK9Rlc6Q848H6ut7nM5DKyGxtaI6qP/TGiQKyRb99ZvMLm4gjPl8eRdJo/Qy+cQQ==" saltValue="H3m+zpiUaCAlfYkflBeD1A=="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11" sqref="A11:B11"/>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e">
        <f>VLOOKUP(J18,'DATOS '!J122:W128,2,FALSE)</f>
        <v>#N/A</v>
      </c>
      <c r="C18" s="647" t="s">
        <v>11</v>
      </c>
      <c r="D18" s="648" t="e">
        <f>VLOOKUP(J18,'DATOS '!J122:W128,3,FALSE)</f>
        <v>#N/A</v>
      </c>
      <c r="E18" s="649" t="s">
        <v>31</v>
      </c>
      <c r="F18" s="1235" t="e">
        <f>VLOOKUP(J18,'DATOS '!J122:W128,4,FALSE)</f>
        <v>#N/A</v>
      </c>
      <c r="G18" s="1236"/>
      <c r="H18" s="647" t="s">
        <v>32</v>
      </c>
      <c r="I18" s="650" t="e">
        <f>VLOOKUP(J18,'DATOS '!J122:W128,5,FALSE)</f>
        <v>#N/A</v>
      </c>
      <c r="J18" s="1237"/>
    </row>
    <row r="19" spans="1:11" ht="31.5" customHeight="1" thickBot="1" x14ac:dyDescent="0.25">
      <c r="A19" s="1239" t="s">
        <v>226</v>
      </c>
      <c r="B19" s="1240"/>
      <c r="C19" s="651" t="s">
        <v>35</v>
      </c>
      <c r="D19" s="652" t="e">
        <f>VLOOKUP(J18,'DATOS '!J122:W128,6,FALSE)</f>
        <v>#N/A</v>
      </c>
      <c r="E19" s="1241" t="s">
        <v>36</v>
      </c>
      <c r="F19" s="1242"/>
      <c r="G19" s="652" t="e">
        <f>VLOOKUP(J18,'DATOS '!J122:W128,7,FALSE)</f>
        <v>#N/A</v>
      </c>
      <c r="H19" s="653" t="s">
        <v>15</v>
      </c>
      <c r="I19" s="654" t="e">
        <f>VLOOKUP(J18,'DATOS '!J122:W128,8,FALSE)</f>
        <v>#N/A</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802" t="s">
        <v>15</v>
      </c>
      <c r="J23" s="68"/>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601"/>
      <c r="D27" s="601"/>
      <c r="E27" s="601"/>
      <c r="F27" s="602"/>
      <c r="G27" s="655"/>
      <c r="H27" s="655"/>
      <c r="I27" s="655"/>
      <c r="J27" s="655"/>
    </row>
    <row r="28" spans="1:11" s="657" customFormat="1" ht="31.5" customHeight="1" x14ac:dyDescent="0.2">
      <c r="A28" s="1213"/>
      <c r="B28" s="668" t="s">
        <v>2</v>
      </c>
      <c r="C28" s="588"/>
      <c r="D28" s="588"/>
      <c r="E28" s="588"/>
      <c r="F28" s="589"/>
      <c r="G28" s="655"/>
      <c r="H28" s="655"/>
      <c r="I28" s="655"/>
      <c r="J28" s="655"/>
    </row>
    <row r="29" spans="1:11" s="657" customFormat="1" ht="31.5" customHeight="1" x14ac:dyDescent="0.2">
      <c r="A29" s="1213"/>
      <c r="B29" s="668" t="s">
        <v>2</v>
      </c>
      <c r="C29" s="588"/>
      <c r="D29" s="588"/>
      <c r="E29" s="588"/>
      <c r="F29" s="589"/>
      <c r="G29" s="655"/>
      <c r="H29" s="655"/>
      <c r="I29" s="655"/>
      <c r="J29" s="655"/>
    </row>
    <row r="30" spans="1:11" s="657" customFormat="1" ht="31.5" customHeight="1" thickBot="1" x14ac:dyDescent="0.25">
      <c r="A30" s="1214"/>
      <c r="B30" s="669" t="s">
        <v>0</v>
      </c>
      <c r="C30" s="590"/>
      <c r="D30" s="590"/>
      <c r="E30" s="590"/>
      <c r="F30" s="591"/>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803"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678" t="e">
        <f t="shared" ref="C39:F39" si="0">+AVERAGE(C27,C30)</f>
        <v>#DIV/0!</v>
      </c>
      <c r="D39" s="679" t="e">
        <f t="shared" si="0"/>
        <v>#DIV/0!</v>
      </c>
      <c r="E39" s="679" t="e">
        <f t="shared" si="0"/>
        <v>#DIV/0!</v>
      </c>
      <c r="F39" s="679" t="e">
        <f t="shared" si="0"/>
        <v>#DIV/0!</v>
      </c>
      <c r="G39" s="655"/>
      <c r="H39" s="1198"/>
      <c r="I39" s="1199"/>
      <c r="J39" s="1200"/>
    </row>
    <row r="40" spans="1:11" s="657" customFormat="1" ht="31.5" customHeight="1" x14ac:dyDescent="0.2">
      <c r="A40" s="676"/>
      <c r="B40" s="680"/>
      <c r="C40" s="681" t="e">
        <f t="shared" ref="C40:F40" si="1">+AVERAGE(C28:C29)</f>
        <v>#DIV/0!</v>
      </c>
      <c r="D40" s="682" t="e">
        <f t="shared" si="1"/>
        <v>#DIV/0!</v>
      </c>
      <c r="E40" s="682" t="e">
        <f t="shared" si="1"/>
        <v>#DIV/0!</v>
      </c>
      <c r="F40" s="682" t="e">
        <f t="shared" si="1"/>
        <v>#DIV/0!</v>
      </c>
      <c r="G40" s="655"/>
      <c r="H40" s="1198"/>
      <c r="I40" s="1199"/>
      <c r="J40" s="1200"/>
    </row>
    <row r="41" spans="1:11" s="657" customFormat="1" ht="31.5" customHeight="1" thickBot="1" x14ac:dyDescent="0.25">
      <c r="A41" s="676"/>
      <c r="B41" s="683"/>
      <c r="C41" s="684" t="e">
        <f>+C40-C39</f>
        <v>#DIV/0!</v>
      </c>
      <c r="D41" s="685" t="e">
        <f t="shared" ref="D41:F41" si="2">+D40-D39</f>
        <v>#DIV/0!</v>
      </c>
      <c r="E41" s="685" t="e">
        <f t="shared" si="2"/>
        <v>#DIV/0!</v>
      </c>
      <c r="F41" s="685"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757" t="e">
        <f>E73*1000-B73*1000</f>
        <v>#N/A</v>
      </c>
      <c r="G73" s="682"/>
      <c r="H73" s="1160"/>
      <c r="I73" s="801"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l9MFAkHEWUBIUg0Hxy5ygr8Cla5XZpjEZpXwDmVifD8Eid+67ooejHhOWKcCSDN8G6w1W2feCHVwJiEf/+i7rQ==" saltValue="euViDacrpmtXbtHipLTmRw=="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B192"/>
  <sheetViews>
    <sheetView showGridLines="0" view="pageBreakPreview" zoomScale="80" zoomScaleNormal="25" zoomScaleSheetLayoutView="80" zoomScalePageLayoutView="10" workbookViewId="0">
      <selection activeCell="G7" sqref="G7"/>
    </sheetView>
  </sheetViews>
  <sheetFormatPr baseColWidth="10" defaultColWidth="15.7109375" defaultRowHeight="15" x14ac:dyDescent="0.25"/>
  <cols>
    <col min="1" max="4" width="20.7109375" style="7" customWidth="1"/>
    <col min="5" max="5" width="25.7109375" style="7" customWidth="1"/>
    <col min="6"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1262" t="s">
        <v>236</v>
      </c>
      <c r="C2" s="1263"/>
      <c r="D2" s="1263"/>
      <c r="E2" s="1263"/>
      <c r="F2" s="1263"/>
      <c r="G2" s="1263"/>
      <c r="H2" s="1263"/>
      <c r="I2" s="1263"/>
      <c r="J2" s="1264"/>
      <c r="K2" s="6"/>
      <c r="L2" s="6"/>
      <c r="M2" s="6"/>
      <c r="AP2" s="6"/>
      <c r="AQ2" s="31"/>
      <c r="AR2" s="6"/>
      <c r="AS2" s="6"/>
      <c r="AT2" s="6"/>
      <c r="AU2" s="6"/>
      <c r="AV2" s="6"/>
      <c r="AW2" s="6"/>
      <c r="AX2" s="6"/>
      <c r="AY2" s="6"/>
      <c r="AZ2" s="6"/>
    </row>
    <row r="3" spans="2:80" ht="30" customHeight="1" thickBot="1" x14ac:dyDescent="0.3">
      <c r="B3" s="1265"/>
      <c r="C3" s="1266"/>
      <c r="D3" s="1266"/>
      <c r="E3" s="1266"/>
      <c r="F3" s="1266"/>
      <c r="G3" s="1266"/>
      <c r="H3" s="1266"/>
      <c r="I3" s="1266"/>
      <c r="J3" s="1267"/>
      <c r="K3" s="6"/>
      <c r="L3" s="6"/>
      <c r="M3" s="6"/>
      <c r="AQ3" s="6"/>
      <c r="AR3" s="6"/>
      <c r="AS3" s="6"/>
      <c r="AT3" s="6"/>
      <c r="AU3" s="6"/>
      <c r="AV3" s="6"/>
      <c r="AW3" s="6"/>
      <c r="AX3" s="6"/>
      <c r="AY3" s="6"/>
      <c r="AZ3" s="6"/>
    </row>
    <row r="4" spans="2:80" ht="30" customHeight="1" x14ac:dyDescent="0.25">
      <c r="B4" s="1100" t="s">
        <v>4</v>
      </c>
      <c r="C4" s="1102" t="s">
        <v>353</v>
      </c>
      <c r="D4" s="1102" t="s">
        <v>66</v>
      </c>
      <c r="E4" s="1102" t="s">
        <v>24</v>
      </c>
      <c r="F4" s="1102" t="s">
        <v>25</v>
      </c>
      <c r="G4" s="1102" t="s">
        <v>67</v>
      </c>
      <c r="H4" s="1102" t="s">
        <v>12</v>
      </c>
      <c r="I4" s="1102" t="s">
        <v>461</v>
      </c>
      <c r="J4" s="1104" t="s">
        <v>376</v>
      </c>
      <c r="K4" s="6"/>
      <c r="L4" s="6"/>
      <c r="M4" s="6"/>
      <c r="AQ4" s="6"/>
      <c r="AR4" s="6"/>
      <c r="AS4" s="6"/>
      <c r="AT4" s="6"/>
      <c r="AU4" s="6"/>
      <c r="AV4" s="6"/>
      <c r="AW4" s="6"/>
      <c r="AX4" s="6"/>
      <c r="AY4" s="6"/>
      <c r="AZ4" s="6"/>
    </row>
    <row r="5" spans="2:80" ht="30" customHeight="1" thickBot="1" x14ac:dyDescent="0.3">
      <c r="B5" s="1101"/>
      <c r="C5" s="1103"/>
      <c r="D5" s="1103"/>
      <c r="E5" s="1103"/>
      <c r="F5" s="1103"/>
      <c r="G5" s="1103"/>
      <c r="H5" s="1103"/>
      <c r="I5" s="1103"/>
      <c r="J5" s="1105"/>
      <c r="K5" s="6"/>
      <c r="L5" s="6"/>
      <c r="M5" s="6"/>
      <c r="AS5" s="6"/>
      <c r="AT5" s="6"/>
      <c r="AU5" s="6"/>
      <c r="AV5" s="6"/>
      <c r="AW5" s="6"/>
      <c r="AX5" s="6"/>
      <c r="AY5" s="6"/>
      <c r="AZ5" s="6"/>
    </row>
    <row r="6" spans="2:80" ht="30" customHeight="1" thickBot="1" x14ac:dyDescent="0.3">
      <c r="B6" s="371"/>
      <c r="C6" s="372"/>
      <c r="D6" s="372"/>
      <c r="E6" s="372"/>
      <c r="F6" s="372"/>
      <c r="G6" s="372"/>
      <c r="H6" s="372"/>
      <c r="I6" s="372"/>
      <c r="J6" s="373"/>
      <c r="M6" s="6"/>
      <c r="N6" s="1268" t="s">
        <v>258</v>
      </c>
      <c r="O6" s="1269"/>
      <c r="P6" s="1269"/>
      <c r="Q6" s="1269"/>
      <c r="R6" s="1269"/>
      <c r="S6" s="1269"/>
      <c r="T6" s="1269"/>
      <c r="U6" s="1269"/>
      <c r="V6" s="1269"/>
      <c r="W6" s="1269"/>
      <c r="X6" s="1269"/>
      <c r="Y6" s="1269"/>
      <c r="Z6" s="1269"/>
      <c r="AA6" s="1270"/>
      <c r="AS6" s="6"/>
      <c r="AT6" s="6"/>
      <c r="AU6" s="6"/>
      <c r="AV6" s="6"/>
      <c r="AW6" s="6"/>
      <c r="AX6" s="10"/>
      <c r="AY6" s="6"/>
      <c r="AZ6" s="6"/>
    </row>
    <row r="7" spans="2:80" ht="30" customHeight="1" thickBot="1" x14ac:dyDescent="0.3">
      <c r="B7" s="523" t="s">
        <v>242</v>
      </c>
      <c r="C7" s="524"/>
      <c r="D7" s="605"/>
      <c r="E7" s="606"/>
      <c r="F7" s="525"/>
      <c r="G7" s="526" t="s">
        <v>468</v>
      </c>
      <c r="H7" s="527"/>
      <c r="I7" s="528"/>
      <c r="J7" s="529"/>
      <c r="M7" s="6"/>
      <c r="N7" s="1271"/>
      <c r="O7" s="1272"/>
      <c r="P7" s="1272"/>
      <c r="Q7" s="1272"/>
      <c r="R7" s="1272"/>
      <c r="S7" s="1272"/>
      <c r="T7" s="1272"/>
      <c r="U7" s="1272"/>
      <c r="V7" s="1272"/>
      <c r="W7" s="1272"/>
      <c r="X7" s="1272"/>
      <c r="Y7" s="1272"/>
      <c r="Z7" s="1272"/>
      <c r="AA7" s="1273"/>
      <c r="AS7" s="6"/>
      <c r="AT7" s="6"/>
      <c r="AU7" s="6"/>
      <c r="AV7" s="6"/>
      <c r="AW7" s="6"/>
      <c r="AX7" s="10"/>
      <c r="AY7" s="6"/>
      <c r="AZ7" s="6"/>
    </row>
    <row r="8" spans="2:80" s="32" customFormat="1" ht="30" customHeight="1" x14ac:dyDescent="0.25">
      <c r="B8" s="54" t="s">
        <v>243</v>
      </c>
      <c r="C8" s="18">
        <f>$C$7</f>
        <v>0</v>
      </c>
      <c r="D8" s="19">
        <f>$D$7</f>
        <v>0</v>
      </c>
      <c r="E8" s="20">
        <f>$E$7</f>
        <v>0</v>
      </c>
      <c r="F8" s="20">
        <f>$F$7</f>
        <v>0</v>
      </c>
      <c r="G8" s="389" t="str">
        <f>$G$7</f>
        <v xml:space="preserve">Laboratorios de Calibración de Masa y Volumen SIC.         
Av. Cra 50 # 26-55 piso 5 INM </v>
      </c>
      <c r="H8" s="19">
        <v>43560</v>
      </c>
      <c r="I8" s="310">
        <f>$I$7</f>
        <v>0</v>
      </c>
      <c r="J8" s="21">
        <f>$J$7</f>
        <v>0</v>
      </c>
      <c r="M8" s="31"/>
      <c r="N8" s="1080" t="s">
        <v>181</v>
      </c>
      <c r="O8" s="1090" t="s">
        <v>28</v>
      </c>
      <c r="P8" s="1090" t="s">
        <v>16</v>
      </c>
      <c r="Q8" s="1090" t="s">
        <v>29</v>
      </c>
      <c r="R8" s="1090" t="s">
        <v>30</v>
      </c>
      <c r="S8" s="1090" t="s">
        <v>20</v>
      </c>
      <c r="T8" s="1092" t="s">
        <v>12</v>
      </c>
      <c r="U8" s="1092" t="s">
        <v>115</v>
      </c>
      <c r="V8" s="1090" t="s">
        <v>116</v>
      </c>
      <c r="W8" s="1092" t="s">
        <v>117</v>
      </c>
      <c r="X8" s="1092" t="s">
        <v>230</v>
      </c>
      <c r="Y8" s="1092" t="s">
        <v>231</v>
      </c>
      <c r="Z8" s="1092" t="s">
        <v>232</v>
      </c>
      <c r="AA8" s="1053" t="s">
        <v>359</v>
      </c>
      <c r="AB8" s="7"/>
      <c r="AS8" s="31"/>
      <c r="AT8" s="31"/>
      <c r="AU8" s="31"/>
      <c r="AV8" s="31"/>
      <c r="AW8" s="31"/>
      <c r="AX8" s="26"/>
      <c r="AY8" s="31"/>
      <c r="AZ8" s="31"/>
      <c r="CA8" s="7"/>
      <c r="CB8" s="7"/>
    </row>
    <row r="9" spans="2:80" s="32" customFormat="1" ht="30" customHeight="1" thickBot="1" x14ac:dyDescent="0.3">
      <c r="B9" s="54" t="s">
        <v>244</v>
      </c>
      <c r="C9" s="18">
        <f t="shared" ref="C9:C26" si="0">$C$7</f>
        <v>0</v>
      </c>
      <c r="D9" s="19">
        <f t="shared" ref="D9:D26" si="1">$D$7</f>
        <v>0</v>
      </c>
      <c r="E9" s="20">
        <f t="shared" ref="E9:E26" si="2">$E$7</f>
        <v>0</v>
      </c>
      <c r="F9" s="20">
        <f t="shared" ref="F9:F26" si="3">$F$7</f>
        <v>0</v>
      </c>
      <c r="G9" s="389" t="str">
        <f t="shared" ref="G9:G27" si="4">$G$7</f>
        <v xml:space="preserve">Laboratorios de Calibración de Masa y Volumen SIC.         
Av. Cra 50 # 26-55 piso 5 INM </v>
      </c>
      <c r="H9" s="19">
        <v>43560</v>
      </c>
      <c r="I9" s="310">
        <f t="shared" ref="I9:I23" si="5">$I$7</f>
        <v>0</v>
      </c>
      <c r="J9" s="21">
        <f t="shared" ref="J9:J23" si="6">$J$7</f>
        <v>0</v>
      </c>
      <c r="M9" s="31"/>
      <c r="N9" s="1081"/>
      <c r="O9" s="1091"/>
      <c r="P9" s="1091"/>
      <c r="Q9" s="1091"/>
      <c r="R9" s="1091"/>
      <c r="S9" s="1091"/>
      <c r="T9" s="1093"/>
      <c r="U9" s="1093"/>
      <c r="V9" s="1091"/>
      <c r="W9" s="1093"/>
      <c r="X9" s="1093"/>
      <c r="Y9" s="1093"/>
      <c r="Z9" s="1093"/>
      <c r="AA9" s="1054"/>
      <c r="AB9" s="7"/>
      <c r="AS9" s="31"/>
      <c r="AT9" s="31"/>
      <c r="AU9" s="31"/>
      <c r="AV9" s="31"/>
      <c r="AW9" s="31"/>
      <c r="AX9" s="26"/>
      <c r="AY9" s="31"/>
      <c r="AZ9" s="31"/>
      <c r="CA9" s="7"/>
      <c r="CB9" s="7"/>
    </row>
    <row r="10" spans="2:80" s="32" customFormat="1" ht="30" customHeight="1" thickBot="1" x14ac:dyDescent="0.3">
      <c r="B10" s="54" t="s">
        <v>245</v>
      </c>
      <c r="C10" s="18">
        <f t="shared" si="0"/>
        <v>0</v>
      </c>
      <c r="D10" s="19">
        <f t="shared" si="1"/>
        <v>0</v>
      </c>
      <c r="E10" s="20">
        <f t="shared" si="2"/>
        <v>0</v>
      </c>
      <c r="F10" s="20">
        <f t="shared" si="3"/>
        <v>0</v>
      </c>
      <c r="G10" s="389" t="str">
        <f t="shared" si="4"/>
        <v xml:space="preserve">Laboratorios de Calibración de Masa y Volumen SIC.         
Av. Cra 50 # 26-55 piso 5 INM </v>
      </c>
      <c r="H10" s="19">
        <v>43563</v>
      </c>
      <c r="I10" s="310">
        <f t="shared" si="5"/>
        <v>0</v>
      </c>
      <c r="J10" s="21">
        <f t="shared" si="6"/>
        <v>0</v>
      </c>
      <c r="M10" s="31"/>
      <c r="N10" s="57"/>
      <c r="O10" s="6"/>
      <c r="P10" s="6"/>
      <c r="Q10" s="6"/>
      <c r="R10" s="6"/>
      <c r="S10" s="6"/>
      <c r="T10" s="6"/>
      <c r="U10" s="6"/>
      <c r="V10" s="6"/>
      <c r="W10" s="6"/>
      <c r="X10" s="6"/>
      <c r="Y10" s="6"/>
      <c r="Z10" s="6"/>
      <c r="AA10" s="58"/>
      <c r="AB10" s="7"/>
      <c r="AS10" s="31"/>
      <c r="AT10" s="31"/>
      <c r="AU10" s="31"/>
      <c r="AV10" s="31"/>
      <c r="AW10" s="31"/>
      <c r="AX10" s="26"/>
      <c r="AY10" s="31"/>
      <c r="AZ10" s="31"/>
      <c r="CA10" s="7"/>
      <c r="CB10" s="7"/>
    </row>
    <row r="11" spans="2:80" s="32" customFormat="1" ht="30" customHeight="1" x14ac:dyDescent="0.25">
      <c r="B11" s="54" t="s">
        <v>246</v>
      </c>
      <c r="C11" s="18">
        <f t="shared" si="0"/>
        <v>0</v>
      </c>
      <c r="D11" s="19">
        <f t="shared" si="1"/>
        <v>0</v>
      </c>
      <c r="E11" s="20">
        <f t="shared" si="2"/>
        <v>0</v>
      </c>
      <c r="F11" s="20">
        <f t="shared" si="3"/>
        <v>0</v>
      </c>
      <c r="G11" s="389" t="str">
        <f t="shared" si="4"/>
        <v xml:space="preserve">Laboratorios de Calibración de Masa y Volumen SIC.         
Av. Cra 50 # 26-55 piso 5 INM </v>
      </c>
      <c r="H11" s="19">
        <v>43563</v>
      </c>
      <c r="I11" s="310">
        <f t="shared" si="5"/>
        <v>0</v>
      </c>
      <c r="J11" s="21">
        <f t="shared" si="6"/>
        <v>0</v>
      </c>
      <c r="M11" s="31"/>
      <c r="N11" s="417" t="s">
        <v>140</v>
      </c>
      <c r="O11" s="418" t="s">
        <v>122</v>
      </c>
      <c r="P11" s="418" t="s">
        <v>88</v>
      </c>
      <c r="Q11" s="418">
        <v>27129360</v>
      </c>
      <c r="R11" s="418" t="s">
        <v>92</v>
      </c>
      <c r="S11" s="418" t="s">
        <v>345</v>
      </c>
      <c r="T11" s="419">
        <v>43228</v>
      </c>
      <c r="U11" s="418">
        <v>1</v>
      </c>
      <c r="V11" s="418">
        <v>8.9999999999999993E-3</v>
      </c>
      <c r="W11" s="420">
        <v>0.01</v>
      </c>
      <c r="X11" s="418">
        <v>8000</v>
      </c>
      <c r="Y11" s="418">
        <v>30</v>
      </c>
      <c r="Z11" s="421">
        <f t="shared" ref="Z11:Z27" si="7">(0.34848*((751.2+755.4)/2)-0.009*((48.4+57.9)/2)*EXP(0.0612*((19.5+20.7)/2)))/(273.15+((19.5+20.7)/2))</f>
        <v>0.88959332465171137</v>
      </c>
      <c r="AA11" s="422" t="s">
        <v>172</v>
      </c>
      <c r="AB11" s="7"/>
      <c r="AS11" s="31"/>
      <c r="AT11" s="31"/>
      <c r="AU11" s="31"/>
      <c r="AV11" s="31"/>
      <c r="AW11" s="31"/>
      <c r="AX11" s="26"/>
      <c r="AY11" s="31"/>
      <c r="AZ11" s="31"/>
      <c r="CA11" s="7"/>
      <c r="CB11" s="7"/>
    </row>
    <row r="12" spans="2:80" s="32" customFormat="1" ht="30" customHeight="1" x14ac:dyDescent="0.25">
      <c r="B12" s="45" t="s">
        <v>247</v>
      </c>
      <c r="C12" s="18">
        <f t="shared" si="0"/>
        <v>0</v>
      </c>
      <c r="D12" s="19">
        <f t="shared" si="1"/>
        <v>0</v>
      </c>
      <c r="E12" s="20">
        <f t="shared" si="2"/>
        <v>0</v>
      </c>
      <c r="F12" s="20">
        <f t="shared" si="3"/>
        <v>0</v>
      </c>
      <c r="G12" s="389" t="str">
        <f t="shared" si="4"/>
        <v xml:space="preserve">Laboratorios de Calibración de Masa y Volumen SIC.         
Av. Cra 50 # 26-55 piso 5 INM </v>
      </c>
      <c r="H12" s="19">
        <v>43563</v>
      </c>
      <c r="I12" s="310">
        <f t="shared" si="5"/>
        <v>0</v>
      </c>
      <c r="J12" s="21">
        <f t="shared" si="6"/>
        <v>0</v>
      </c>
      <c r="M12" s="31"/>
      <c r="N12" s="423" t="s">
        <v>141</v>
      </c>
      <c r="O12" s="424" t="s">
        <v>122</v>
      </c>
      <c r="P12" s="424" t="s">
        <v>88</v>
      </c>
      <c r="Q12" s="424">
        <v>27129360</v>
      </c>
      <c r="R12" s="424" t="s">
        <v>93</v>
      </c>
      <c r="S12" s="424" t="s">
        <v>345</v>
      </c>
      <c r="T12" s="425">
        <v>43228</v>
      </c>
      <c r="U12" s="424">
        <v>2</v>
      </c>
      <c r="V12" s="426">
        <v>0.01</v>
      </c>
      <c r="W12" s="424">
        <v>1.2E-2</v>
      </c>
      <c r="X12" s="424">
        <v>8000</v>
      </c>
      <c r="Y12" s="424">
        <v>30</v>
      </c>
      <c r="Z12" s="427">
        <f t="shared" si="7"/>
        <v>0.88959332465171137</v>
      </c>
      <c r="AA12" s="428" t="s">
        <v>172</v>
      </c>
      <c r="AB12" s="7"/>
      <c r="AS12" s="31"/>
      <c r="AT12" s="31"/>
      <c r="AU12" s="31"/>
      <c r="AV12" s="31"/>
      <c r="AW12" s="31"/>
      <c r="AX12" s="26"/>
      <c r="AY12" s="31"/>
      <c r="AZ12" s="31"/>
      <c r="CA12" s="7"/>
      <c r="CB12" s="7"/>
    </row>
    <row r="13" spans="2:80" ht="30" customHeight="1" x14ac:dyDescent="0.25">
      <c r="B13" s="46" t="s">
        <v>248</v>
      </c>
      <c r="C13" s="18">
        <f t="shared" si="0"/>
        <v>0</v>
      </c>
      <c r="D13" s="19">
        <f t="shared" si="1"/>
        <v>0</v>
      </c>
      <c r="E13" s="20">
        <f t="shared" si="2"/>
        <v>0</v>
      </c>
      <c r="F13" s="20">
        <f t="shared" si="3"/>
        <v>0</v>
      </c>
      <c r="G13" s="389" t="str">
        <f t="shared" si="4"/>
        <v xml:space="preserve">Laboratorios de Calibración de Masa y Volumen SIC.         
Av. Cra 50 # 26-55 piso 5 INM </v>
      </c>
      <c r="H13" s="19">
        <v>43563</v>
      </c>
      <c r="I13" s="310">
        <f t="shared" si="5"/>
        <v>0</v>
      </c>
      <c r="J13" s="21">
        <f t="shared" si="6"/>
        <v>0</v>
      </c>
      <c r="M13" s="6"/>
      <c r="N13" s="423" t="s">
        <v>384</v>
      </c>
      <c r="O13" s="424" t="s">
        <v>122</v>
      </c>
      <c r="P13" s="424" t="s">
        <v>88</v>
      </c>
      <c r="Q13" s="424">
        <v>27129360</v>
      </c>
      <c r="R13" s="424" t="s">
        <v>94</v>
      </c>
      <c r="S13" s="424" t="s">
        <v>345</v>
      </c>
      <c r="T13" s="425">
        <v>43228</v>
      </c>
      <c r="U13" s="424">
        <v>2</v>
      </c>
      <c r="V13" s="424">
        <v>1.7000000000000001E-2</v>
      </c>
      <c r="W13" s="424">
        <v>1.2E-2</v>
      </c>
      <c r="X13" s="424">
        <v>8000</v>
      </c>
      <c r="Y13" s="424">
        <v>30</v>
      </c>
      <c r="Z13" s="427">
        <f t="shared" si="7"/>
        <v>0.88959332465171137</v>
      </c>
      <c r="AA13" s="428" t="s">
        <v>172</v>
      </c>
      <c r="AS13" s="26"/>
      <c r="AT13" s="26"/>
      <c r="AU13" s="26"/>
      <c r="AV13" s="26"/>
      <c r="AW13" s="26"/>
      <c r="AX13" s="10"/>
      <c r="AY13" s="6"/>
      <c r="AZ13" s="6"/>
    </row>
    <row r="14" spans="2:80" ht="30" customHeight="1" x14ac:dyDescent="0.25">
      <c r="B14" s="45" t="s">
        <v>249</v>
      </c>
      <c r="C14" s="18">
        <f t="shared" si="0"/>
        <v>0</v>
      </c>
      <c r="D14" s="19">
        <f t="shared" si="1"/>
        <v>0</v>
      </c>
      <c r="E14" s="20">
        <f t="shared" si="2"/>
        <v>0</v>
      </c>
      <c r="F14" s="20">
        <f t="shared" si="3"/>
        <v>0</v>
      </c>
      <c r="G14" s="389" t="str">
        <f t="shared" si="4"/>
        <v xml:space="preserve">Laboratorios de Calibración de Masa y Volumen SIC.         
Av. Cra 50 # 26-55 piso 5 INM </v>
      </c>
      <c r="H14" s="19">
        <v>43564</v>
      </c>
      <c r="I14" s="310">
        <f t="shared" si="5"/>
        <v>0</v>
      </c>
      <c r="J14" s="21">
        <f t="shared" si="6"/>
        <v>0</v>
      </c>
      <c r="M14" s="6"/>
      <c r="N14" s="423" t="s">
        <v>143</v>
      </c>
      <c r="O14" s="424" t="s">
        <v>122</v>
      </c>
      <c r="P14" s="424" t="s">
        <v>88</v>
      </c>
      <c r="Q14" s="424">
        <v>27129360</v>
      </c>
      <c r="R14" s="424" t="s">
        <v>95</v>
      </c>
      <c r="S14" s="424" t="s">
        <v>345</v>
      </c>
      <c r="T14" s="425">
        <v>43228</v>
      </c>
      <c r="U14" s="424">
        <v>5</v>
      </c>
      <c r="V14" s="426">
        <v>2E-3</v>
      </c>
      <c r="W14" s="424">
        <v>1.6E-2</v>
      </c>
      <c r="X14" s="424">
        <v>8000</v>
      </c>
      <c r="Y14" s="424">
        <v>30</v>
      </c>
      <c r="Z14" s="427">
        <f t="shared" si="7"/>
        <v>0.88959332465171137</v>
      </c>
      <c r="AA14" s="428" t="s">
        <v>172</v>
      </c>
      <c r="AS14" s="10"/>
      <c r="AT14" s="10"/>
      <c r="AU14" s="10"/>
      <c r="AV14" s="10"/>
      <c r="AW14" s="10"/>
      <c r="AX14" s="10"/>
      <c r="AY14" s="6"/>
      <c r="AZ14" s="6"/>
    </row>
    <row r="15" spans="2:80" ht="30" customHeight="1" x14ac:dyDescent="0.25">
      <c r="B15" s="45" t="s">
        <v>250</v>
      </c>
      <c r="C15" s="18">
        <f t="shared" si="0"/>
        <v>0</v>
      </c>
      <c r="D15" s="19">
        <f t="shared" si="1"/>
        <v>0</v>
      </c>
      <c r="E15" s="20">
        <f t="shared" si="2"/>
        <v>0</v>
      </c>
      <c r="F15" s="20">
        <f t="shared" si="3"/>
        <v>0</v>
      </c>
      <c r="G15" s="389" t="str">
        <f t="shared" si="4"/>
        <v xml:space="preserve">Laboratorios de Calibración de Masa y Volumen SIC.         
Av. Cra 50 # 26-55 piso 5 INM </v>
      </c>
      <c r="H15" s="19">
        <v>43564</v>
      </c>
      <c r="I15" s="310">
        <f t="shared" si="5"/>
        <v>0</v>
      </c>
      <c r="J15" s="21">
        <f t="shared" si="6"/>
        <v>0</v>
      </c>
      <c r="M15" s="6"/>
      <c r="N15" s="423" t="s">
        <v>144</v>
      </c>
      <c r="O15" s="424" t="s">
        <v>122</v>
      </c>
      <c r="P15" s="424" t="s">
        <v>88</v>
      </c>
      <c r="Q15" s="424">
        <v>27129360</v>
      </c>
      <c r="R15" s="424" t="s">
        <v>96</v>
      </c>
      <c r="S15" s="424" t="s">
        <v>345</v>
      </c>
      <c r="T15" s="425">
        <v>43228</v>
      </c>
      <c r="U15" s="424">
        <v>10</v>
      </c>
      <c r="V15" s="424">
        <v>1.9E-2</v>
      </c>
      <c r="W15" s="426">
        <v>0.02</v>
      </c>
      <c r="X15" s="424">
        <v>8000</v>
      </c>
      <c r="Y15" s="424">
        <v>30</v>
      </c>
      <c r="Z15" s="427">
        <f t="shared" si="7"/>
        <v>0.88959332465171137</v>
      </c>
      <c r="AA15" s="428" t="s">
        <v>172</v>
      </c>
      <c r="AS15" s="10"/>
      <c r="AT15" s="10"/>
      <c r="AU15" s="10"/>
      <c r="AV15" s="10"/>
      <c r="AW15" s="10"/>
      <c r="AX15" s="10"/>
      <c r="AY15" s="6"/>
      <c r="AZ15" s="6"/>
    </row>
    <row r="16" spans="2:80" ht="30" customHeight="1" x14ac:dyDescent="0.25">
      <c r="B16" s="45" t="s">
        <v>251</v>
      </c>
      <c r="C16" s="18">
        <f t="shared" si="0"/>
        <v>0</v>
      </c>
      <c r="D16" s="19">
        <f t="shared" si="1"/>
        <v>0</v>
      </c>
      <c r="E16" s="20">
        <f t="shared" si="2"/>
        <v>0</v>
      </c>
      <c r="F16" s="20">
        <f t="shared" si="3"/>
        <v>0</v>
      </c>
      <c r="G16" s="389" t="str">
        <f t="shared" si="4"/>
        <v xml:space="preserve">Laboratorios de Calibración de Masa y Volumen SIC.         
Av. Cra 50 # 26-55 piso 5 INM </v>
      </c>
      <c r="H16" s="19">
        <v>43565</v>
      </c>
      <c r="I16" s="310">
        <f t="shared" si="5"/>
        <v>0</v>
      </c>
      <c r="J16" s="21">
        <f t="shared" si="6"/>
        <v>0</v>
      </c>
      <c r="M16" s="6"/>
      <c r="N16" s="423" t="s">
        <v>145</v>
      </c>
      <c r="O16" s="424" t="s">
        <v>122</v>
      </c>
      <c r="P16" s="424" t="s">
        <v>88</v>
      </c>
      <c r="Q16" s="424">
        <v>27129360</v>
      </c>
      <c r="R16" s="424" t="s">
        <v>97</v>
      </c>
      <c r="S16" s="424" t="s">
        <v>345</v>
      </c>
      <c r="T16" s="425">
        <v>43228</v>
      </c>
      <c r="U16" s="424">
        <v>20</v>
      </c>
      <c r="V16" s="424">
        <v>2.5999999999999999E-2</v>
      </c>
      <c r="W16" s="424">
        <v>2.5000000000000001E-2</v>
      </c>
      <c r="X16" s="424">
        <v>8000</v>
      </c>
      <c r="Y16" s="424">
        <v>30</v>
      </c>
      <c r="Z16" s="427">
        <f t="shared" si="7"/>
        <v>0.88959332465171137</v>
      </c>
      <c r="AA16" s="428" t="s">
        <v>172</v>
      </c>
      <c r="AS16" s="10"/>
      <c r="AT16" s="10"/>
      <c r="AU16" s="10"/>
      <c r="AV16" s="10"/>
      <c r="AW16" s="10"/>
      <c r="AX16" s="10"/>
      <c r="AY16" s="6"/>
      <c r="AZ16" s="6"/>
    </row>
    <row r="17" spans="1:52" ht="30" customHeight="1" x14ac:dyDescent="0.25">
      <c r="B17" s="46" t="s">
        <v>252</v>
      </c>
      <c r="C17" s="18">
        <f t="shared" si="0"/>
        <v>0</v>
      </c>
      <c r="D17" s="19">
        <f t="shared" si="1"/>
        <v>0</v>
      </c>
      <c r="E17" s="20">
        <f t="shared" si="2"/>
        <v>0</v>
      </c>
      <c r="F17" s="20">
        <f t="shared" si="3"/>
        <v>0</v>
      </c>
      <c r="G17" s="389" t="str">
        <f t="shared" si="4"/>
        <v xml:space="preserve">Laboratorios de Calibración de Masa y Volumen SIC.         
Av. Cra 50 # 26-55 piso 5 INM </v>
      </c>
      <c r="H17" s="19">
        <v>43566</v>
      </c>
      <c r="I17" s="310">
        <f t="shared" si="5"/>
        <v>0</v>
      </c>
      <c r="J17" s="21">
        <f t="shared" si="6"/>
        <v>0</v>
      </c>
      <c r="M17" s="6"/>
      <c r="N17" s="423" t="s">
        <v>385</v>
      </c>
      <c r="O17" s="424" t="s">
        <v>122</v>
      </c>
      <c r="P17" s="424" t="s">
        <v>88</v>
      </c>
      <c r="Q17" s="424">
        <v>27129360</v>
      </c>
      <c r="R17" s="424" t="s">
        <v>98</v>
      </c>
      <c r="S17" s="424" t="s">
        <v>345</v>
      </c>
      <c r="T17" s="425">
        <v>43228</v>
      </c>
      <c r="U17" s="424">
        <v>20</v>
      </c>
      <c r="V17" s="424">
        <v>7.0000000000000001E-3</v>
      </c>
      <c r="W17" s="424">
        <v>2.5000000000000001E-2</v>
      </c>
      <c r="X17" s="424">
        <v>8000</v>
      </c>
      <c r="Y17" s="424">
        <v>30</v>
      </c>
      <c r="Z17" s="427">
        <f t="shared" si="7"/>
        <v>0.88959332465171137</v>
      </c>
      <c r="AA17" s="428" t="s">
        <v>172</v>
      </c>
      <c r="AS17" s="10"/>
      <c r="AT17" s="10"/>
      <c r="AU17" s="10"/>
      <c r="AV17" s="10"/>
      <c r="AW17" s="10"/>
      <c r="AX17" s="10"/>
      <c r="AY17" s="6"/>
      <c r="AZ17" s="6"/>
    </row>
    <row r="18" spans="1:52" ht="30" customHeight="1" x14ac:dyDescent="0.25">
      <c r="B18" s="45" t="s">
        <v>253</v>
      </c>
      <c r="C18" s="18">
        <f t="shared" si="0"/>
        <v>0</v>
      </c>
      <c r="D18" s="19">
        <f t="shared" si="1"/>
        <v>0</v>
      </c>
      <c r="E18" s="20">
        <f t="shared" si="2"/>
        <v>0</v>
      </c>
      <c r="F18" s="20">
        <f t="shared" si="3"/>
        <v>0</v>
      </c>
      <c r="G18" s="389" t="str">
        <f t="shared" si="4"/>
        <v xml:space="preserve">Laboratorios de Calibración de Masa y Volumen SIC.         
Av. Cra 50 # 26-55 piso 5 INM </v>
      </c>
      <c r="H18" s="19">
        <v>43566</v>
      </c>
      <c r="I18" s="310">
        <f t="shared" si="5"/>
        <v>0</v>
      </c>
      <c r="J18" s="21">
        <f t="shared" si="6"/>
        <v>0</v>
      </c>
      <c r="M18" s="6"/>
      <c r="N18" s="423" t="s">
        <v>147</v>
      </c>
      <c r="O18" s="424" t="s">
        <v>122</v>
      </c>
      <c r="P18" s="424" t="s">
        <v>88</v>
      </c>
      <c r="Q18" s="424">
        <v>27129360</v>
      </c>
      <c r="R18" s="424" t="s">
        <v>99</v>
      </c>
      <c r="S18" s="424" t="s">
        <v>345</v>
      </c>
      <c r="T18" s="425">
        <v>43228</v>
      </c>
      <c r="U18" s="424">
        <v>50</v>
      </c>
      <c r="V18" s="424">
        <v>0.03</v>
      </c>
      <c r="W18" s="424">
        <v>0.03</v>
      </c>
      <c r="X18" s="424">
        <v>8000</v>
      </c>
      <c r="Y18" s="424">
        <v>30</v>
      </c>
      <c r="Z18" s="427">
        <f t="shared" si="7"/>
        <v>0.88959332465171137</v>
      </c>
      <c r="AA18" s="428" t="s">
        <v>172</v>
      </c>
      <c r="AS18" s="10"/>
      <c r="AT18" s="10"/>
      <c r="AU18" s="10"/>
      <c r="AV18" s="10"/>
      <c r="AW18" s="10"/>
      <c r="AX18" s="10"/>
      <c r="AY18" s="6"/>
      <c r="AZ18" s="6"/>
    </row>
    <row r="19" spans="1:52" ht="30" customHeight="1" x14ac:dyDescent="0.25">
      <c r="B19" s="47" t="s">
        <v>177</v>
      </c>
      <c r="C19" s="18">
        <f t="shared" si="0"/>
        <v>0</v>
      </c>
      <c r="D19" s="19">
        <f t="shared" si="1"/>
        <v>0</v>
      </c>
      <c r="E19" s="20">
        <f t="shared" si="2"/>
        <v>0</v>
      </c>
      <c r="F19" s="20">
        <f t="shared" si="3"/>
        <v>0</v>
      </c>
      <c r="G19" s="389" t="str">
        <f t="shared" si="4"/>
        <v xml:space="preserve">Laboratorios de Calibración de Masa y Volumen SIC.         
Av. Cra 50 # 26-55 piso 5 INM </v>
      </c>
      <c r="H19" s="19">
        <v>43566</v>
      </c>
      <c r="I19" s="310">
        <f t="shared" si="5"/>
        <v>0</v>
      </c>
      <c r="J19" s="21">
        <f t="shared" si="6"/>
        <v>0</v>
      </c>
      <c r="M19" s="6"/>
      <c r="N19" s="423" t="s">
        <v>148</v>
      </c>
      <c r="O19" s="424" t="s">
        <v>122</v>
      </c>
      <c r="P19" s="424" t="s">
        <v>88</v>
      </c>
      <c r="Q19" s="424">
        <v>27129360</v>
      </c>
      <c r="R19" s="424" t="s">
        <v>100</v>
      </c>
      <c r="S19" s="424" t="s">
        <v>345</v>
      </c>
      <c r="T19" s="425">
        <v>43228</v>
      </c>
      <c r="U19" s="424">
        <v>100</v>
      </c>
      <c r="V19" s="424">
        <v>0.06</v>
      </c>
      <c r="W19" s="424">
        <v>0.05</v>
      </c>
      <c r="X19" s="424">
        <v>8000</v>
      </c>
      <c r="Y19" s="424">
        <v>30</v>
      </c>
      <c r="Z19" s="427">
        <f t="shared" si="7"/>
        <v>0.88959332465171137</v>
      </c>
      <c r="AA19" s="428" t="s">
        <v>172</v>
      </c>
      <c r="AS19" s="6"/>
      <c r="AT19" s="6"/>
      <c r="AU19" s="6"/>
      <c r="AV19" s="6"/>
      <c r="AW19" s="6"/>
      <c r="AX19" s="6"/>
      <c r="AY19" s="6"/>
      <c r="AZ19" s="6"/>
    </row>
    <row r="20" spans="1:52" ht="30" customHeight="1" x14ac:dyDescent="0.25">
      <c r="B20" s="48" t="s">
        <v>178</v>
      </c>
      <c r="C20" s="18">
        <f t="shared" si="0"/>
        <v>0</v>
      </c>
      <c r="D20" s="19">
        <f t="shared" si="1"/>
        <v>0</v>
      </c>
      <c r="E20" s="20">
        <f t="shared" si="2"/>
        <v>0</v>
      </c>
      <c r="F20" s="20">
        <f t="shared" si="3"/>
        <v>0</v>
      </c>
      <c r="G20" s="389" t="str">
        <f t="shared" si="4"/>
        <v xml:space="preserve">Laboratorios de Calibración de Masa y Volumen SIC.         
Av. Cra 50 # 26-55 piso 5 INM </v>
      </c>
      <c r="H20" s="19">
        <v>43570</v>
      </c>
      <c r="I20" s="310">
        <f t="shared" si="5"/>
        <v>0</v>
      </c>
      <c r="J20" s="21">
        <f t="shared" si="6"/>
        <v>0</v>
      </c>
      <c r="M20" s="6"/>
      <c r="N20" s="423" t="s">
        <v>149</v>
      </c>
      <c r="O20" s="424" t="s">
        <v>122</v>
      </c>
      <c r="P20" s="424" t="s">
        <v>88</v>
      </c>
      <c r="Q20" s="424">
        <v>27129360</v>
      </c>
      <c r="R20" s="424" t="s">
        <v>101</v>
      </c>
      <c r="S20" s="424" t="s">
        <v>345</v>
      </c>
      <c r="T20" s="425">
        <v>43228</v>
      </c>
      <c r="U20" s="424">
        <v>200</v>
      </c>
      <c r="V20" s="424">
        <v>-7.0000000000000007E-2</v>
      </c>
      <c r="W20" s="429">
        <v>0.1</v>
      </c>
      <c r="X20" s="424">
        <v>8000</v>
      </c>
      <c r="Y20" s="424">
        <v>30</v>
      </c>
      <c r="Z20" s="427">
        <f t="shared" si="7"/>
        <v>0.88959332465171137</v>
      </c>
      <c r="AA20" s="428" t="s">
        <v>172</v>
      </c>
      <c r="AS20" s="6"/>
      <c r="AT20" s="6"/>
      <c r="AU20" s="6"/>
      <c r="AV20" s="6"/>
      <c r="AW20" s="6"/>
      <c r="AX20" s="6"/>
      <c r="AY20" s="6"/>
      <c r="AZ20" s="6"/>
    </row>
    <row r="21" spans="1:52" ht="30" customHeight="1" x14ac:dyDescent="0.25">
      <c r="B21" s="49" t="s">
        <v>254</v>
      </c>
      <c r="C21" s="18">
        <f t="shared" si="0"/>
        <v>0</v>
      </c>
      <c r="D21" s="19">
        <f t="shared" si="1"/>
        <v>0</v>
      </c>
      <c r="E21" s="20">
        <f t="shared" si="2"/>
        <v>0</v>
      </c>
      <c r="F21" s="20">
        <f t="shared" si="3"/>
        <v>0</v>
      </c>
      <c r="G21" s="389" t="str">
        <f t="shared" si="4"/>
        <v xml:space="preserve">Laboratorios de Calibración de Masa y Volumen SIC.         
Av. Cra 50 # 26-55 piso 5 INM </v>
      </c>
      <c r="H21" s="19" t="s">
        <v>441</v>
      </c>
      <c r="I21" s="310">
        <f t="shared" si="5"/>
        <v>0</v>
      </c>
      <c r="J21" s="21">
        <f t="shared" si="6"/>
        <v>0</v>
      </c>
      <c r="M21" s="26"/>
      <c r="N21" s="423" t="s">
        <v>386</v>
      </c>
      <c r="O21" s="424" t="s">
        <v>122</v>
      </c>
      <c r="P21" s="424" t="s">
        <v>88</v>
      </c>
      <c r="Q21" s="424">
        <v>27129360</v>
      </c>
      <c r="R21" s="424" t="s">
        <v>102</v>
      </c>
      <c r="S21" s="424" t="s">
        <v>345</v>
      </c>
      <c r="T21" s="425">
        <v>43228</v>
      </c>
      <c r="U21" s="424">
        <v>200</v>
      </c>
      <c r="V21" s="424">
        <v>0.15</v>
      </c>
      <c r="W21" s="429">
        <v>0.1</v>
      </c>
      <c r="X21" s="424">
        <v>8000</v>
      </c>
      <c r="Y21" s="424">
        <v>30</v>
      </c>
      <c r="Z21" s="427">
        <f t="shared" si="7"/>
        <v>0.88959332465171137</v>
      </c>
      <c r="AA21" s="428" t="s">
        <v>172</v>
      </c>
      <c r="AS21" s="6"/>
      <c r="AT21" s="6"/>
      <c r="AU21" s="6"/>
      <c r="AV21" s="6"/>
      <c r="AW21" s="6"/>
      <c r="AX21" s="6"/>
      <c r="AY21" s="6"/>
      <c r="AZ21" s="6"/>
    </row>
    <row r="22" spans="1:52" ht="30" customHeight="1" x14ac:dyDescent="0.25">
      <c r="B22" s="50" t="s">
        <v>179</v>
      </c>
      <c r="C22" s="18">
        <f t="shared" si="0"/>
        <v>0</v>
      </c>
      <c r="D22" s="19">
        <f t="shared" si="1"/>
        <v>0</v>
      </c>
      <c r="E22" s="20">
        <f t="shared" si="2"/>
        <v>0</v>
      </c>
      <c r="F22" s="20">
        <f t="shared" si="3"/>
        <v>0</v>
      </c>
      <c r="G22" s="389" t="str">
        <f t="shared" si="4"/>
        <v xml:space="preserve">Laboratorios de Calibración de Masa y Volumen SIC.         
Av. Cra 50 # 26-55 piso 5 INM </v>
      </c>
      <c r="H22" s="19">
        <v>43570</v>
      </c>
      <c r="I22" s="310">
        <f t="shared" si="5"/>
        <v>0</v>
      </c>
      <c r="J22" s="21">
        <f t="shared" si="6"/>
        <v>0</v>
      </c>
      <c r="M22" s="26"/>
      <c r="N22" s="423" t="s">
        <v>151</v>
      </c>
      <c r="O22" s="424" t="s">
        <v>122</v>
      </c>
      <c r="P22" s="424" t="s">
        <v>88</v>
      </c>
      <c r="Q22" s="424">
        <v>27129360</v>
      </c>
      <c r="R22" s="424" t="s">
        <v>103</v>
      </c>
      <c r="S22" s="424" t="s">
        <v>345</v>
      </c>
      <c r="T22" s="425">
        <v>43228</v>
      </c>
      <c r="U22" s="424">
        <v>500</v>
      </c>
      <c r="V22" s="424">
        <v>0.33</v>
      </c>
      <c r="W22" s="424">
        <v>0.25</v>
      </c>
      <c r="X22" s="424">
        <v>8000</v>
      </c>
      <c r="Y22" s="424">
        <v>30</v>
      </c>
      <c r="Z22" s="427">
        <f t="shared" si="7"/>
        <v>0.88959332465171137</v>
      </c>
      <c r="AA22" s="428" t="s">
        <v>172</v>
      </c>
      <c r="AS22" s="6"/>
      <c r="AT22" s="6"/>
      <c r="AU22" s="6"/>
      <c r="AV22" s="6"/>
      <c r="AW22" s="6"/>
      <c r="AX22" s="6"/>
      <c r="AY22" s="6"/>
      <c r="AZ22" s="6"/>
    </row>
    <row r="23" spans="1:52" ht="30" customHeight="1" x14ac:dyDescent="0.25">
      <c r="B23" s="51" t="s">
        <v>180</v>
      </c>
      <c r="C23" s="18">
        <f t="shared" si="0"/>
        <v>0</v>
      </c>
      <c r="D23" s="19">
        <f t="shared" si="1"/>
        <v>0</v>
      </c>
      <c r="E23" s="20">
        <f t="shared" si="2"/>
        <v>0</v>
      </c>
      <c r="F23" s="20">
        <f t="shared" si="3"/>
        <v>0</v>
      </c>
      <c r="G23" s="389" t="str">
        <f t="shared" si="4"/>
        <v xml:space="preserve">Laboratorios de Calibración de Masa y Volumen SIC.         
Av. Cra 50 # 26-55 piso 5 INM </v>
      </c>
      <c r="H23" s="19">
        <v>43570</v>
      </c>
      <c r="I23" s="310">
        <f t="shared" si="5"/>
        <v>0</v>
      </c>
      <c r="J23" s="21">
        <f t="shared" si="6"/>
        <v>0</v>
      </c>
      <c r="M23" s="26"/>
      <c r="N23" s="423" t="s">
        <v>152</v>
      </c>
      <c r="O23" s="424" t="s">
        <v>122</v>
      </c>
      <c r="P23" s="424" t="s">
        <v>88</v>
      </c>
      <c r="Q23" s="424">
        <v>27129360</v>
      </c>
      <c r="R23" s="424" t="s">
        <v>104</v>
      </c>
      <c r="S23" s="424" t="s">
        <v>345</v>
      </c>
      <c r="T23" s="425">
        <v>43228</v>
      </c>
      <c r="U23" s="424">
        <v>1000</v>
      </c>
      <c r="V23" s="424">
        <v>0.7</v>
      </c>
      <c r="W23" s="424">
        <v>0.5</v>
      </c>
      <c r="X23" s="424">
        <v>8000</v>
      </c>
      <c r="Y23" s="424">
        <v>30</v>
      </c>
      <c r="Z23" s="427">
        <f t="shared" si="7"/>
        <v>0.88959332465171137</v>
      </c>
      <c r="AA23" s="428" t="s">
        <v>172</v>
      </c>
      <c r="AS23" s="6"/>
      <c r="AT23" s="6"/>
      <c r="AU23" s="6"/>
      <c r="AV23" s="6"/>
      <c r="AW23" s="6"/>
      <c r="AX23" s="6"/>
      <c r="AY23" s="6"/>
      <c r="AZ23" s="6"/>
    </row>
    <row r="24" spans="1:52" ht="30" customHeight="1" x14ac:dyDescent="0.25">
      <c r="B24" s="52" t="s">
        <v>255</v>
      </c>
      <c r="C24" s="18">
        <f t="shared" si="0"/>
        <v>0</v>
      </c>
      <c r="D24" s="19">
        <f t="shared" si="1"/>
        <v>0</v>
      </c>
      <c r="E24" s="20">
        <f t="shared" si="2"/>
        <v>0</v>
      </c>
      <c r="F24" s="20">
        <f t="shared" si="3"/>
        <v>0</v>
      </c>
      <c r="G24" s="389" t="str">
        <f t="shared" si="4"/>
        <v xml:space="preserve">Laboratorios de Calibración de Masa y Volumen SIC.         
Av. Cra 50 # 26-55 piso 5 INM </v>
      </c>
      <c r="H24" s="19"/>
      <c r="I24" s="310"/>
      <c r="J24" s="21"/>
      <c r="M24" s="26"/>
      <c r="N24" s="423" t="s">
        <v>153</v>
      </c>
      <c r="O24" s="424" t="s">
        <v>122</v>
      </c>
      <c r="P24" s="424" t="s">
        <v>88</v>
      </c>
      <c r="Q24" s="424">
        <v>27129360</v>
      </c>
      <c r="R24" s="424" t="s">
        <v>105</v>
      </c>
      <c r="S24" s="424" t="s">
        <v>345</v>
      </c>
      <c r="T24" s="425">
        <v>43228</v>
      </c>
      <c r="U24" s="424">
        <v>2000</v>
      </c>
      <c r="V24" s="424">
        <v>1.1000000000000001</v>
      </c>
      <c r="W24" s="430">
        <v>1</v>
      </c>
      <c r="X24" s="424">
        <v>8000</v>
      </c>
      <c r="Y24" s="424">
        <v>30</v>
      </c>
      <c r="Z24" s="427">
        <f t="shared" si="7"/>
        <v>0.88959332465171137</v>
      </c>
      <c r="AA24" s="428" t="s">
        <v>172</v>
      </c>
      <c r="AS24" s="6"/>
      <c r="AT24" s="6"/>
      <c r="AU24" s="6"/>
      <c r="AV24" s="6"/>
      <c r="AW24" s="6"/>
      <c r="AX24" s="6"/>
      <c r="AY24" s="6"/>
      <c r="AZ24" s="6"/>
    </row>
    <row r="25" spans="1:52" ht="30" customHeight="1" x14ac:dyDescent="0.25">
      <c r="B25" s="53" t="s">
        <v>256</v>
      </c>
      <c r="C25" s="18">
        <f t="shared" si="0"/>
        <v>0</v>
      </c>
      <c r="D25" s="19">
        <f t="shared" si="1"/>
        <v>0</v>
      </c>
      <c r="E25" s="20">
        <f t="shared" si="2"/>
        <v>0</v>
      </c>
      <c r="F25" s="20">
        <f t="shared" si="3"/>
        <v>0</v>
      </c>
      <c r="G25" s="389" t="str">
        <f t="shared" si="4"/>
        <v xml:space="preserve">Laboratorios de Calibración de Masa y Volumen SIC.         
Av. Cra 50 # 26-55 piso 5 INM </v>
      </c>
      <c r="H25" s="19"/>
      <c r="I25" s="310"/>
      <c r="J25" s="21"/>
      <c r="M25" s="26"/>
      <c r="N25" s="423" t="s">
        <v>387</v>
      </c>
      <c r="O25" s="424" t="s">
        <v>122</v>
      </c>
      <c r="P25" s="424" t="s">
        <v>88</v>
      </c>
      <c r="Q25" s="424">
        <v>27129360</v>
      </c>
      <c r="R25" s="424" t="s">
        <v>106</v>
      </c>
      <c r="S25" s="424" t="s">
        <v>345</v>
      </c>
      <c r="T25" s="425">
        <v>43228</v>
      </c>
      <c r="U25" s="424">
        <v>2000</v>
      </c>
      <c r="V25" s="430">
        <v>1</v>
      </c>
      <c r="W25" s="430">
        <v>1</v>
      </c>
      <c r="X25" s="424">
        <v>8000</v>
      </c>
      <c r="Y25" s="424">
        <v>30</v>
      </c>
      <c r="Z25" s="427">
        <f t="shared" si="7"/>
        <v>0.88959332465171137</v>
      </c>
      <c r="AA25" s="428" t="s">
        <v>172</v>
      </c>
      <c r="AS25" s="6"/>
      <c r="AT25" s="6"/>
      <c r="AU25" s="6"/>
      <c r="AV25" s="6"/>
      <c r="AW25" s="6"/>
      <c r="AX25" s="6"/>
      <c r="AY25" s="6"/>
      <c r="AZ25" s="6"/>
    </row>
    <row r="26" spans="1:52" ht="30" customHeight="1" x14ac:dyDescent="0.25">
      <c r="B26" s="53" t="s">
        <v>257</v>
      </c>
      <c r="C26" s="18">
        <f t="shared" si="0"/>
        <v>0</v>
      </c>
      <c r="D26" s="19">
        <f t="shared" si="1"/>
        <v>0</v>
      </c>
      <c r="E26" s="20">
        <f t="shared" si="2"/>
        <v>0</v>
      </c>
      <c r="F26" s="20">
        <f t="shared" si="3"/>
        <v>0</v>
      </c>
      <c r="G26" s="389" t="str">
        <f t="shared" si="4"/>
        <v xml:space="preserve">Laboratorios de Calibración de Masa y Volumen SIC.         
Av. Cra 50 # 26-55 piso 5 INM </v>
      </c>
      <c r="H26" s="19">
        <v>43597</v>
      </c>
      <c r="I26" s="310">
        <f>I23</f>
        <v>0</v>
      </c>
      <c r="J26" s="21">
        <f>J23</f>
        <v>0</v>
      </c>
      <c r="M26" s="10"/>
      <c r="N26" s="423" t="s">
        <v>155</v>
      </c>
      <c r="O26" s="424" t="s">
        <v>122</v>
      </c>
      <c r="P26" s="424" t="s">
        <v>88</v>
      </c>
      <c r="Q26" s="424">
        <v>27129360</v>
      </c>
      <c r="R26" s="424" t="s">
        <v>107</v>
      </c>
      <c r="S26" s="424" t="s">
        <v>345</v>
      </c>
      <c r="T26" s="425">
        <v>43228</v>
      </c>
      <c r="U26" s="424">
        <v>5000</v>
      </c>
      <c r="V26" s="424">
        <v>3.5</v>
      </c>
      <c r="W26" s="424">
        <v>2.5</v>
      </c>
      <c r="X26" s="424">
        <v>8000</v>
      </c>
      <c r="Y26" s="424">
        <v>30</v>
      </c>
      <c r="Z26" s="427">
        <f t="shared" si="7"/>
        <v>0.88959332465171137</v>
      </c>
      <c r="AA26" s="428" t="s">
        <v>172</v>
      </c>
      <c r="AS26" s="6"/>
      <c r="AT26" s="6"/>
      <c r="AU26" s="6"/>
      <c r="AV26" s="6"/>
      <c r="AW26" s="6"/>
      <c r="AX26" s="6"/>
      <c r="AY26" s="6"/>
      <c r="AZ26" s="6"/>
    </row>
    <row r="27" spans="1:52" ht="30" customHeight="1" thickBot="1" x14ac:dyDescent="0.3">
      <c r="B27" s="518"/>
      <c r="C27" s="11"/>
      <c r="D27" s="19"/>
      <c r="E27" s="18"/>
      <c r="F27" s="20"/>
      <c r="G27" s="389" t="str">
        <f t="shared" si="4"/>
        <v xml:space="preserve">Laboratorios de Calibración de Masa y Volumen SIC.         
Av. Cra 50 # 26-55 piso 5 INM </v>
      </c>
      <c r="H27" s="19"/>
      <c r="I27" s="310"/>
      <c r="J27" s="21"/>
      <c r="M27" s="10"/>
      <c r="N27" s="431"/>
      <c r="O27" s="432" t="s">
        <v>122</v>
      </c>
      <c r="P27" s="432" t="s">
        <v>88</v>
      </c>
      <c r="Q27" s="432">
        <v>27129360</v>
      </c>
      <c r="R27" s="432" t="s">
        <v>108</v>
      </c>
      <c r="S27" s="432" t="s">
        <v>345</v>
      </c>
      <c r="T27" s="433">
        <v>43228</v>
      </c>
      <c r="U27" s="432">
        <v>10000</v>
      </c>
      <c r="V27" s="432">
        <v>8.1999999999999993</v>
      </c>
      <c r="W27" s="434">
        <v>5</v>
      </c>
      <c r="X27" s="432">
        <v>8000</v>
      </c>
      <c r="Y27" s="432">
        <v>30</v>
      </c>
      <c r="Z27" s="435">
        <f t="shared" si="7"/>
        <v>0.88959332465171137</v>
      </c>
      <c r="AA27" s="436"/>
      <c r="AS27" s="6"/>
      <c r="AT27" s="6"/>
      <c r="AU27" s="6"/>
      <c r="AV27" s="6"/>
      <c r="AW27" s="6"/>
      <c r="AX27" s="10"/>
      <c r="AY27" s="6"/>
      <c r="AZ27" s="6"/>
    </row>
    <row r="28" spans="1:52" ht="30" customHeight="1" thickBot="1" x14ac:dyDescent="0.3">
      <c r="B28" s="530"/>
      <c r="C28" s="517"/>
      <c r="D28" s="375"/>
      <c r="E28" s="27"/>
      <c r="F28" s="376"/>
      <c r="G28" s="531"/>
      <c r="H28" s="375"/>
      <c r="I28" s="377"/>
      <c r="J28" s="378"/>
      <c r="M28" s="10"/>
      <c r="N28" s="447" t="s">
        <v>157</v>
      </c>
      <c r="O28" s="448" t="s">
        <v>123</v>
      </c>
      <c r="P28" s="448" t="s">
        <v>114</v>
      </c>
      <c r="Q28" s="448">
        <v>11119467</v>
      </c>
      <c r="R28" s="448">
        <v>10</v>
      </c>
      <c r="S28" s="448" t="s">
        <v>346</v>
      </c>
      <c r="T28" s="449">
        <v>43234</v>
      </c>
      <c r="U28" s="448">
        <v>10000</v>
      </c>
      <c r="V28" s="448">
        <v>7</v>
      </c>
      <c r="W28" s="448">
        <v>16</v>
      </c>
      <c r="X28" s="448">
        <v>7950</v>
      </c>
      <c r="Y28" s="448">
        <v>140</v>
      </c>
      <c r="Z28" s="450">
        <f>(0.34848*((752.6+754.6)/2)-0.009*((54.2+56.2)/2)*EXP(0.0612*((20+20.2)/2)))/(273.15+((20+20.2)/2))</f>
        <v>0.88973455138657509</v>
      </c>
      <c r="AA28" s="451" t="s">
        <v>174</v>
      </c>
      <c r="AS28" s="6"/>
      <c r="AT28" s="6"/>
      <c r="AU28" s="6"/>
      <c r="AV28" s="6"/>
      <c r="AW28" s="6"/>
      <c r="AX28" s="10"/>
      <c r="AY28" s="6"/>
      <c r="AZ28" s="6"/>
    </row>
    <row r="29" spans="1:52" ht="30" customHeight="1" thickBot="1" x14ac:dyDescent="0.3">
      <c r="A29" s="57"/>
      <c r="B29" s="57"/>
      <c r="C29" s="6"/>
      <c r="D29" s="6"/>
      <c r="E29" s="6"/>
      <c r="F29" s="6"/>
      <c r="G29" s="6"/>
      <c r="H29" s="6"/>
      <c r="I29" s="6"/>
      <c r="J29" s="58"/>
      <c r="K29" s="30"/>
      <c r="L29" s="30"/>
      <c r="M29" s="30"/>
      <c r="N29" s="452" t="s">
        <v>158</v>
      </c>
      <c r="O29" s="453" t="s">
        <v>123</v>
      </c>
      <c r="P29" s="453" t="s">
        <v>114</v>
      </c>
      <c r="Q29" s="453">
        <v>11119468</v>
      </c>
      <c r="R29" s="453">
        <v>20</v>
      </c>
      <c r="S29" s="453" t="s">
        <v>347</v>
      </c>
      <c r="T29" s="454">
        <v>43230</v>
      </c>
      <c r="U29" s="453">
        <v>20000</v>
      </c>
      <c r="V29" s="453">
        <v>0</v>
      </c>
      <c r="W29" s="453">
        <v>30</v>
      </c>
      <c r="X29" s="453">
        <v>7950</v>
      </c>
      <c r="Y29" s="453">
        <v>140</v>
      </c>
      <c r="Z29" s="455">
        <f>(0.34848*((753.6+753.8)/2)-0.009*((49.3+49.6)/2)*EXP(0.0612*((21.3+21.4)/2)))/(273.15+((21.3+21.4)/2))</f>
        <v>0.88626658424557603</v>
      </c>
      <c r="AA29" s="456" t="s">
        <v>175</v>
      </c>
      <c r="AQ29" s="26"/>
      <c r="AR29" s="6"/>
      <c r="AS29" s="6"/>
      <c r="AT29" s="6"/>
      <c r="AU29" s="6"/>
      <c r="AV29" s="6"/>
      <c r="AW29" s="6"/>
      <c r="AX29" s="26"/>
      <c r="AY29" s="6"/>
      <c r="AZ29" s="6"/>
    </row>
    <row r="30" spans="1:52" ht="30" customHeight="1" x14ac:dyDescent="0.25">
      <c r="A30" s="26"/>
      <c r="B30" s="59"/>
      <c r="C30" s="10"/>
      <c r="D30" s="30"/>
      <c r="E30" s="10"/>
      <c r="F30" s="10"/>
      <c r="G30" s="30"/>
      <c r="H30" s="30"/>
      <c r="I30" s="30"/>
      <c r="J30" s="60"/>
      <c r="K30" s="30"/>
      <c r="L30" s="10"/>
      <c r="M30" s="10"/>
      <c r="N30" s="417" t="s">
        <v>124</v>
      </c>
      <c r="O30" s="418" t="s">
        <v>123</v>
      </c>
      <c r="P30" s="418" t="s">
        <v>114</v>
      </c>
      <c r="Q30" s="418">
        <v>11119515</v>
      </c>
      <c r="R30" s="418">
        <v>1</v>
      </c>
      <c r="S30" s="424" t="s">
        <v>349</v>
      </c>
      <c r="T30" s="437">
        <v>43252</v>
      </c>
      <c r="U30" s="418">
        <v>1</v>
      </c>
      <c r="V30" s="418">
        <v>0.04</v>
      </c>
      <c r="W30" s="418">
        <v>0.03</v>
      </c>
      <c r="X30" s="418">
        <v>7950</v>
      </c>
      <c r="Y30" s="418">
        <v>140</v>
      </c>
      <c r="Z30" s="421">
        <f t="shared" ref="Z30:Z45" si="8">(0.34848*((750.7+754.5)/2)-0.009*((52.2+58.7)/2)*EXP(0.0612*((20+20.6)/2)))/(273.15+((20+20.6)/2))</f>
        <v>0.88784273101984279</v>
      </c>
      <c r="AA30" s="422" t="s">
        <v>173</v>
      </c>
      <c r="AQ30" s="26"/>
      <c r="AR30" s="6"/>
      <c r="AS30" s="6"/>
      <c r="AT30" s="6"/>
      <c r="AU30" s="6"/>
      <c r="AV30" s="6"/>
      <c r="AW30" s="6"/>
      <c r="AX30" s="26"/>
      <c r="AY30" s="6"/>
      <c r="AZ30" s="6"/>
    </row>
    <row r="31" spans="1:52" ht="30" customHeight="1" thickBot="1" x14ac:dyDescent="0.3">
      <c r="A31" s="6"/>
      <c r="B31" s="57"/>
      <c r="C31" s="6"/>
      <c r="D31" s="6"/>
      <c r="E31" s="6"/>
      <c r="F31" s="6"/>
      <c r="G31" s="6"/>
      <c r="H31" s="6"/>
      <c r="I31" s="6"/>
      <c r="J31" s="58"/>
      <c r="K31" s="6"/>
      <c r="L31" s="10"/>
      <c r="M31" s="10"/>
      <c r="N31" s="423" t="s">
        <v>125</v>
      </c>
      <c r="O31" s="424" t="s">
        <v>123</v>
      </c>
      <c r="P31" s="424" t="s">
        <v>114</v>
      </c>
      <c r="Q31" s="424">
        <v>11119515</v>
      </c>
      <c r="R31" s="424">
        <v>2</v>
      </c>
      <c r="S31" s="424" t="s">
        <v>349</v>
      </c>
      <c r="T31" s="425">
        <v>43252</v>
      </c>
      <c r="U31" s="424">
        <v>2</v>
      </c>
      <c r="V31" s="424">
        <v>0.04</v>
      </c>
      <c r="W31" s="424">
        <v>0.04</v>
      </c>
      <c r="X31" s="424">
        <v>7950</v>
      </c>
      <c r="Y31" s="424">
        <v>140</v>
      </c>
      <c r="Z31" s="427">
        <f t="shared" si="8"/>
        <v>0.88784273101984279</v>
      </c>
      <c r="AA31" s="428" t="s">
        <v>173</v>
      </c>
      <c r="AQ31" s="26"/>
      <c r="AR31" s="6"/>
      <c r="AS31" s="6"/>
      <c r="AT31" s="6"/>
      <c r="AU31" s="6"/>
      <c r="AV31" s="6"/>
      <c r="AW31" s="6"/>
      <c r="AX31" s="26"/>
      <c r="AY31" s="6"/>
      <c r="AZ31" s="6"/>
    </row>
    <row r="32" spans="1:52" ht="30" customHeight="1" x14ac:dyDescent="0.25">
      <c r="A32" s="6"/>
      <c r="B32" s="1262" t="s">
        <v>235</v>
      </c>
      <c r="C32" s="1263"/>
      <c r="D32" s="1263"/>
      <c r="E32" s="1263"/>
      <c r="F32" s="1263"/>
      <c r="G32" s="1263"/>
      <c r="H32" s="1263"/>
      <c r="I32" s="1263"/>
      <c r="J32" s="1264"/>
      <c r="L32" s="10"/>
      <c r="M32" s="10"/>
      <c r="N32" s="423" t="s">
        <v>126</v>
      </c>
      <c r="O32" s="424" t="s">
        <v>123</v>
      </c>
      <c r="P32" s="424" t="s">
        <v>114</v>
      </c>
      <c r="Q32" s="424">
        <v>11119515</v>
      </c>
      <c r="R32" s="424" t="s">
        <v>110</v>
      </c>
      <c r="S32" s="424" t="s">
        <v>349</v>
      </c>
      <c r="T32" s="425">
        <v>43252</v>
      </c>
      <c r="U32" s="424">
        <v>2</v>
      </c>
      <c r="V32" s="424">
        <v>0.06</v>
      </c>
      <c r="W32" s="424">
        <v>0.04</v>
      </c>
      <c r="X32" s="424">
        <v>7950</v>
      </c>
      <c r="Y32" s="424">
        <v>140</v>
      </c>
      <c r="Z32" s="427">
        <f t="shared" si="8"/>
        <v>0.88784273101984279</v>
      </c>
      <c r="AA32" s="428" t="str">
        <f>AA31</f>
        <v>M-002</v>
      </c>
      <c r="AR32" s="6"/>
      <c r="AS32" s="6"/>
      <c r="AT32" s="6"/>
      <c r="AU32" s="6"/>
      <c r="AV32" s="6"/>
      <c r="AW32" s="6"/>
      <c r="AX32" s="26"/>
      <c r="AY32" s="6"/>
      <c r="AZ32" s="6"/>
    </row>
    <row r="33" spans="1:52" ht="30" customHeight="1" thickBot="1" x14ac:dyDescent="0.3">
      <c r="A33" s="6"/>
      <c r="B33" s="1265"/>
      <c r="C33" s="1266"/>
      <c r="D33" s="1266"/>
      <c r="E33" s="1266"/>
      <c r="F33" s="1266"/>
      <c r="G33" s="1266"/>
      <c r="H33" s="1266"/>
      <c r="I33" s="1266"/>
      <c r="J33" s="1267"/>
      <c r="L33" s="10"/>
      <c r="M33" s="10"/>
      <c r="N33" s="423" t="s">
        <v>127</v>
      </c>
      <c r="O33" s="424" t="s">
        <v>123</v>
      </c>
      <c r="P33" s="424" t="s">
        <v>114</v>
      </c>
      <c r="Q33" s="424">
        <v>11119515</v>
      </c>
      <c r="R33" s="424">
        <v>5</v>
      </c>
      <c r="S33" s="424" t="s">
        <v>349</v>
      </c>
      <c r="T33" s="425">
        <v>43252</v>
      </c>
      <c r="U33" s="424">
        <v>5</v>
      </c>
      <c r="V33" s="429">
        <v>0.01</v>
      </c>
      <c r="W33" s="424">
        <v>0.05</v>
      </c>
      <c r="X33" s="424">
        <v>7950</v>
      </c>
      <c r="Y33" s="424">
        <v>140</v>
      </c>
      <c r="Z33" s="427">
        <f t="shared" si="8"/>
        <v>0.88784273101984279</v>
      </c>
      <c r="AA33" s="428" t="s">
        <v>173</v>
      </c>
      <c r="AR33" s="6"/>
      <c r="AS33" s="6"/>
      <c r="AT33" s="6"/>
      <c r="AU33" s="6"/>
      <c r="AV33" s="6"/>
      <c r="AW33" s="6"/>
      <c r="AX33" s="26"/>
      <c r="AY33" s="6"/>
      <c r="AZ33" s="6"/>
    </row>
    <row r="34" spans="1:52" ht="30" customHeight="1" x14ac:dyDescent="0.25">
      <c r="A34" s="6"/>
      <c r="B34" s="1080" t="s">
        <v>4</v>
      </c>
      <c r="C34" s="1092" t="s">
        <v>28</v>
      </c>
      <c r="D34" s="1092" t="s">
        <v>16</v>
      </c>
      <c r="E34" s="1092" t="s">
        <v>29</v>
      </c>
      <c r="F34" s="1092" t="s">
        <v>30</v>
      </c>
      <c r="G34" s="1092" t="s">
        <v>228</v>
      </c>
      <c r="H34" s="1092" t="s">
        <v>229</v>
      </c>
      <c r="I34" s="1092" t="s">
        <v>354</v>
      </c>
      <c r="J34" s="1104" t="s">
        <v>461</v>
      </c>
      <c r="K34" s="1112"/>
      <c r="L34" s="10"/>
      <c r="M34" s="10"/>
      <c r="N34" s="423" t="s">
        <v>128</v>
      </c>
      <c r="O34" s="424" t="s">
        <v>123</v>
      </c>
      <c r="P34" s="424" t="s">
        <v>114</v>
      </c>
      <c r="Q34" s="424">
        <v>11119515</v>
      </c>
      <c r="R34" s="424">
        <v>10</v>
      </c>
      <c r="S34" s="424" t="s">
        <v>349</v>
      </c>
      <c r="T34" s="425">
        <v>43252</v>
      </c>
      <c r="U34" s="424">
        <v>10</v>
      </c>
      <c r="V34" s="424">
        <v>7.0000000000000007E-2</v>
      </c>
      <c r="W34" s="424">
        <v>0.06</v>
      </c>
      <c r="X34" s="424">
        <v>7950</v>
      </c>
      <c r="Y34" s="424">
        <v>140</v>
      </c>
      <c r="Z34" s="427">
        <f t="shared" si="8"/>
        <v>0.88784273101984279</v>
      </c>
      <c r="AA34" s="428" t="s">
        <v>173</v>
      </c>
      <c r="AR34" s="6"/>
      <c r="AS34" s="6"/>
      <c r="AT34" s="6"/>
      <c r="AU34" s="6"/>
      <c r="AV34" s="6"/>
      <c r="AW34" s="6"/>
      <c r="AX34" s="10"/>
      <c r="AY34" s="6"/>
      <c r="AZ34" s="6"/>
    </row>
    <row r="35" spans="1:52" ht="30" customHeight="1" thickBot="1" x14ac:dyDescent="0.3">
      <c r="A35" s="6"/>
      <c r="B35" s="1081"/>
      <c r="C35" s="1093"/>
      <c r="D35" s="1093"/>
      <c r="E35" s="1093"/>
      <c r="F35" s="1093"/>
      <c r="G35" s="1093"/>
      <c r="H35" s="1093"/>
      <c r="I35" s="1093"/>
      <c r="J35" s="1105"/>
      <c r="K35" s="1112"/>
      <c r="L35" s="10"/>
      <c r="M35" s="10"/>
      <c r="N35" s="423" t="s">
        <v>129</v>
      </c>
      <c r="O35" s="424" t="s">
        <v>123</v>
      </c>
      <c r="P35" s="424" t="s">
        <v>114</v>
      </c>
      <c r="Q35" s="424">
        <v>11119515</v>
      </c>
      <c r="R35" s="424">
        <v>20</v>
      </c>
      <c r="S35" s="424" t="s">
        <v>349</v>
      </c>
      <c r="T35" s="425">
        <v>43252</v>
      </c>
      <c r="U35" s="424">
        <v>20</v>
      </c>
      <c r="V35" s="424">
        <v>0.08</v>
      </c>
      <c r="W35" s="424">
        <v>0.08</v>
      </c>
      <c r="X35" s="424">
        <v>7950</v>
      </c>
      <c r="Y35" s="424">
        <v>140</v>
      </c>
      <c r="Z35" s="427">
        <f t="shared" si="8"/>
        <v>0.88784273101984279</v>
      </c>
      <c r="AA35" s="428" t="str">
        <f>AA34</f>
        <v>M-002</v>
      </c>
      <c r="AR35" s="6"/>
      <c r="AS35" s="6"/>
      <c r="AT35" s="6"/>
      <c r="AU35" s="6"/>
      <c r="AV35" s="6"/>
      <c r="AW35" s="6"/>
      <c r="AX35" s="10"/>
      <c r="AY35" s="6"/>
      <c r="AZ35" s="6"/>
    </row>
    <row r="36" spans="1:52" ht="30" customHeight="1" thickBot="1" x14ac:dyDescent="0.3">
      <c r="A36" s="6"/>
      <c r="B36" s="379"/>
      <c r="C36" s="10"/>
      <c r="D36" s="10"/>
      <c r="E36" s="10"/>
      <c r="F36" s="10"/>
      <c r="G36" s="10"/>
      <c r="H36" s="10"/>
      <c r="I36" s="10"/>
      <c r="J36" s="380"/>
      <c r="K36" s="37"/>
      <c r="L36" s="10"/>
      <c r="M36" s="10"/>
      <c r="N36" s="423" t="s">
        <v>130</v>
      </c>
      <c r="O36" s="424" t="s">
        <v>123</v>
      </c>
      <c r="P36" s="424" t="s">
        <v>114</v>
      </c>
      <c r="Q36" s="424">
        <v>11119515</v>
      </c>
      <c r="R36" s="424" t="s">
        <v>111</v>
      </c>
      <c r="S36" s="424" t="s">
        <v>349</v>
      </c>
      <c r="T36" s="425">
        <v>43252</v>
      </c>
      <c r="U36" s="424">
        <v>20</v>
      </c>
      <c r="V36" s="424">
        <v>7.0000000000000007E-2</v>
      </c>
      <c r="W36" s="424">
        <v>0.08</v>
      </c>
      <c r="X36" s="424">
        <v>7950</v>
      </c>
      <c r="Y36" s="424">
        <v>140</v>
      </c>
      <c r="Z36" s="427">
        <f t="shared" si="8"/>
        <v>0.88784273101984279</v>
      </c>
      <c r="AA36" s="428" t="s">
        <v>173</v>
      </c>
      <c r="AR36" s="6"/>
      <c r="AS36" s="6"/>
      <c r="AT36" s="6"/>
      <c r="AU36" s="6"/>
      <c r="AV36" s="6"/>
      <c r="AW36" s="6"/>
      <c r="AX36" s="10"/>
      <c r="AY36" s="6"/>
      <c r="AZ36" s="6"/>
    </row>
    <row r="37" spans="1:52" ht="30" customHeight="1" thickBot="1" x14ac:dyDescent="0.3">
      <c r="A37" s="6"/>
      <c r="B37" s="374" t="s">
        <v>242</v>
      </c>
      <c r="C37" s="522"/>
      <c r="D37" s="522"/>
      <c r="E37" s="587"/>
      <c r="F37" s="522"/>
      <c r="G37" s="495">
        <v>1</v>
      </c>
      <c r="H37" s="498"/>
      <c r="I37" s="499"/>
      <c r="J37" s="496">
        <f>I7</f>
        <v>0</v>
      </c>
      <c r="K37" s="38"/>
      <c r="L37" s="10"/>
      <c r="M37" s="10"/>
      <c r="N37" s="423" t="s">
        <v>131</v>
      </c>
      <c r="O37" s="424" t="s">
        <v>123</v>
      </c>
      <c r="P37" s="424" t="s">
        <v>114</v>
      </c>
      <c r="Q37" s="424">
        <v>11119515</v>
      </c>
      <c r="R37" s="424">
        <v>50</v>
      </c>
      <c r="S37" s="424" t="s">
        <v>349</v>
      </c>
      <c r="T37" s="425">
        <v>43252</v>
      </c>
      <c r="U37" s="424">
        <v>50</v>
      </c>
      <c r="V37" s="424">
        <v>0.13</v>
      </c>
      <c r="W37" s="429">
        <v>0.1</v>
      </c>
      <c r="X37" s="424">
        <v>7950</v>
      </c>
      <c r="Y37" s="424">
        <v>140</v>
      </c>
      <c r="Z37" s="427">
        <f t="shared" si="8"/>
        <v>0.88784273101984279</v>
      </c>
      <c r="AA37" s="428" t="s">
        <v>173</v>
      </c>
      <c r="AR37" s="6"/>
      <c r="AS37" s="6"/>
      <c r="AT37" s="6"/>
      <c r="AU37" s="6"/>
      <c r="AV37" s="6"/>
      <c r="AW37" s="6"/>
      <c r="AX37" s="10"/>
      <c r="AY37" s="6"/>
      <c r="AZ37" s="6"/>
    </row>
    <row r="38" spans="1:52" ht="30" customHeight="1" x14ac:dyDescent="0.25">
      <c r="A38" s="6"/>
      <c r="B38" s="54" t="s">
        <v>243</v>
      </c>
      <c r="C38" s="16">
        <f>$C$37</f>
        <v>0</v>
      </c>
      <c r="D38" s="15">
        <f>$D$37</f>
        <v>0</v>
      </c>
      <c r="E38" s="17">
        <f>$E$37</f>
        <v>0</v>
      </c>
      <c r="F38" s="17" t="s">
        <v>442</v>
      </c>
      <c r="G38" s="17">
        <v>2</v>
      </c>
      <c r="H38" s="497">
        <f>$H$37</f>
        <v>0</v>
      </c>
      <c r="I38" s="497">
        <f>$I$37</f>
        <v>0</v>
      </c>
      <c r="J38" s="35">
        <f>$J$37</f>
        <v>0</v>
      </c>
      <c r="K38" s="37"/>
      <c r="L38" s="10"/>
      <c r="M38" s="10"/>
      <c r="N38" s="423" t="s">
        <v>132</v>
      </c>
      <c r="O38" s="424" t="s">
        <v>123</v>
      </c>
      <c r="P38" s="424" t="s">
        <v>114</v>
      </c>
      <c r="Q38" s="424">
        <v>11119515</v>
      </c>
      <c r="R38" s="424">
        <v>100</v>
      </c>
      <c r="S38" s="424" t="s">
        <v>349</v>
      </c>
      <c r="T38" s="425">
        <v>43252</v>
      </c>
      <c r="U38" s="424">
        <v>100</v>
      </c>
      <c r="V38" s="424">
        <v>0.14000000000000001</v>
      </c>
      <c r="W38" s="424">
        <v>0.16</v>
      </c>
      <c r="X38" s="424">
        <v>7950</v>
      </c>
      <c r="Y38" s="424">
        <v>140</v>
      </c>
      <c r="Z38" s="427">
        <f t="shared" si="8"/>
        <v>0.88784273101984279</v>
      </c>
      <c r="AA38" s="428" t="str">
        <f>AA37</f>
        <v>M-002</v>
      </c>
      <c r="AR38" s="6"/>
      <c r="AS38" s="6"/>
      <c r="AT38" s="6"/>
      <c r="AU38" s="6"/>
      <c r="AV38" s="6"/>
      <c r="AW38" s="6"/>
      <c r="AX38" s="10"/>
      <c r="AY38" s="6"/>
      <c r="AZ38" s="6"/>
    </row>
    <row r="39" spans="1:52" ht="30" customHeight="1" x14ac:dyDescent="0.25">
      <c r="A39" s="6"/>
      <c r="B39" s="54" t="s">
        <v>244</v>
      </c>
      <c r="C39" s="16">
        <f t="shared" ref="C39:C56" si="9">$C$37</f>
        <v>0</v>
      </c>
      <c r="D39" s="15">
        <f t="shared" ref="D39:D56" si="10">$D$37</f>
        <v>0</v>
      </c>
      <c r="E39" s="17">
        <f t="shared" ref="E39:E56" si="11">$E$37</f>
        <v>0</v>
      </c>
      <c r="F39" s="17" t="s">
        <v>443</v>
      </c>
      <c r="G39" s="17">
        <v>2</v>
      </c>
      <c r="H39" s="17">
        <f t="shared" ref="H39:H55" si="12">$H$37</f>
        <v>0</v>
      </c>
      <c r="I39" s="17">
        <f t="shared" ref="I39:I56" si="13">$I$37</f>
        <v>0</v>
      </c>
      <c r="J39" s="35">
        <f t="shared" ref="J39:J56" si="14">$J$37</f>
        <v>0</v>
      </c>
      <c r="K39" s="37"/>
      <c r="L39" s="10"/>
      <c r="M39" s="10"/>
      <c r="N39" s="423" t="s">
        <v>133</v>
      </c>
      <c r="O39" s="424" t="s">
        <v>123</v>
      </c>
      <c r="P39" s="424" t="s">
        <v>114</v>
      </c>
      <c r="Q39" s="424">
        <v>11119515</v>
      </c>
      <c r="R39" s="424">
        <v>200</v>
      </c>
      <c r="S39" s="424" t="s">
        <v>349</v>
      </c>
      <c r="T39" s="425">
        <v>43252</v>
      </c>
      <c r="U39" s="424">
        <v>200</v>
      </c>
      <c r="V39" s="424">
        <v>0.3</v>
      </c>
      <c r="W39" s="424">
        <v>0.3</v>
      </c>
      <c r="X39" s="424">
        <v>7950</v>
      </c>
      <c r="Y39" s="424">
        <v>140</v>
      </c>
      <c r="Z39" s="427">
        <f t="shared" si="8"/>
        <v>0.88784273101984279</v>
      </c>
      <c r="AA39" s="428" t="s">
        <v>173</v>
      </c>
      <c r="AR39" s="6"/>
      <c r="AS39" s="6"/>
      <c r="AT39" s="6"/>
      <c r="AU39" s="6"/>
      <c r="AV39" s="6"/>
      <c r="AW39" s="6"/>
      <c r="AX39" s="10"/>
      <c r="AY39" s="6"/>
      <c r="AZ39" s="6"/>
    </row>
    <row r="40" spans="1:52" ht="30" customHeight="1" x14ac:dyDescent="0.25">
      <c r="A40" s="6"/>
      <c r="B40" s="54" t="s">
        <v>245</v>
      </c>
      <c r="C40" s="16">
        <f t="shared" si="9"/>
        <v>0</v>
      </c>
      <c r="D40" s="15">
        <f t="shared" si="10"/>
        <v>0</v>
      </c>
      <c r="E40" s="17">
        <f t="shared" si="11"/>
        <v>0</v>
      </c>
      <c r="F40" s="17" t="s">
        <v>444</v>
      </c>
      <c r="G40" s="17">
        <v>5</v>
      </c>
      <c r="H40" s="17">
        <f t="shared" si="12"/>
        <v>0</v>
      </c>
      <c r="I40" s="17">
        <f t="shared" si="13"/>
        <v>0</v>
      </c>
      <c r="J40" s="35">
        <f t="shared" si="14"/>
        <v>0</v>
      </c>
      <c r="K40" s="37"/>
      <c r="L40" s="10"/>
      <c r="M40" s="10"/>
      <c r="N40" s="423" t="s">
        <v>134</v>
      </c>
      <c r="O40" s="424" t="s">
        <v>123</v>
      </c>
      <c r="P40" s="424" t="s">
        <v>114</v>
      </c>
      <c r="Q40" s="424">
        <v>11119515</v>
      </c>
      <c r="R40" s="424" t="s">
        <v>112</v>
      </c>
      <c r="S40" s="424" t="s">
        <v>349</v>
      </c>
      <c r="T40" s="425">
        <v>43252</v>
      </c>
      <c r="U40" s="424">
        <v>200</v>
      </c>
      <c r="V40" s="424">
        <v>0.2</v>
      </c>
      <c r="W40" s="424">
        <v>0.3</v>
      </c>
      <c r="X40" s="424">
        <v>7950</v>
      </c>
      <c r="Y40" s="424">
        <v>140</v>
      </c>
      <c r="Z40" s="427">
        <f t="shared" si="8"/>
        <v>0.88784273101984279</v>
      </c>
      <c r="AA40" s="428" t="s">
        <v>173</v>
      </c>
      <c r="AR40" s="6"/>
      <c r="AS40" s="6"/>
      <c r="AT40" s="6"/>
      <c r="AU40" s="6"/>
      <c r="AV40" s="6"/>
      <c r="AW40" s="6"/>
      <c r="AX40" s="10"/>
      <c r="AY40" s="6"/>
      <c r="AZ40" s="6"/>
    </row>
    <row r="41" spans="1:52" ht="30" customHeight="1" x14ac:dyDescent="0.25">
      <c r="A41" s="6"/>
      <c r="B41" s="54" t="s">
        <v>246</v>
      </c>
      <c r="C41" s="16">
        <f t="shared" si="9"/>
        <v>0</v>
      </c>
      <c r="D41" s="15">
        <f t="shared" si="10"/>
        <v>0</v>
      </c>
      <c r="E41" s="17">
        <f t="shared" si="11"/>
        <v>0</v>
      </c>
      <c r="F41" s="17" t="s">
        <v>445</v>
      </c>
      <c r="G41" s="17">
        <v>10</v>
      </c>
      <c r="H41" s="17">
        <f t="shared" si="12"/>
        <v>0</v>
      </c>
      <c r="I41" s="17">
        <f t="shared" si="13"/>
        <v>0</v>
      </c>
      <c r="J41" s="35">
        <f t="shared" si="14"/>
        <v>0</v>
      </c>
      <c r="K41" s="37"/>
      <c r="L41" s="10"/>
      <c r="M41" s="10"/>
      <c r="N41" s="423" t="s">
        <v>135</v>
      </c>
      <c r="O41" s="424" t="s">
        <v>123</v>
      </c>
      <c r="P41" s="424" t="s">
        <v>114</v>
      </c>
      <c r="Q41" s="424">
        <v>11119515</v>
      </c>
      <c r="R41" s="424">
        <v>500</v>
      </c>
      <c r="S41" s="424" t="s">
        <v>349</v>
      </c>
      <c r="T41" s="425">
        <v>43252</v>
      </c>
      <c r="U41" s="424">
        <v>500</v>
      </c>
      <c r="V41" s="424">
        <v>0.8</v>
      </c>
      <c r="W41" s="424">
        <v>0.8</v>
      </c>
      <c r="X41" s="424">
        <v>7950</v>
      </c>
      <c r="Y41" s="424">
        <v>140</v>
      </c>
      <c r="Z41" s="427">
        <f t="shared" si="8"/>
        <v>0.88784273101984279</v>
      </c>
      <c r="AA41" s="428" t="str">
        <f>AA40</f>
        <v>M-002</v>
      </c>
      <c r="AR41" s="6"/>
      <c r="AS41" s="6"/>
      <c r="AT41" s="6"/>
      <c r="AU41" s="6"/>
      <c r="AV41" s="6"/>
      <c r="AW41" s="6"/>
      <c r="AX41" s="10"/>
      <c r="AY41" s="6"/>
      <c r="AZ41" s="6"/>
    </row>
    <row r="42" spans="1:52" ht="30" customHeight="1" x14ac:dyDescent="0.25">
      <c r="A42" s="6"/>
      <c r="B42" s="45" t="s">
        <v>247</v>
      </c>
      <c r="C42" s="16">
        <f t="shared" si="9"/>
        <v>0</v>
      </c>
      <c r="D42" s="15">
        <f t="shared" si="10"/>
        <v>0</v>
      </c>
      <c r="E42" s="17">
        <f t="shared" si="11"/>
        <v>0</v>
      </c>
      <c r="F42" s="17" t="s">
        <v>446</v>
      </c>
      <c r="G42" s="17">
        <v>20</v>
      </c>
      <c r="H42" s="17">
        <f t="shared" si="12"/>
        <v>0</v>
      </c>
      <c r="I42" s="17">
        <f t="shared" si="13"/>
        <v>0</v>
      </c>
      <c r="J42" s="35">
        <f t="shared" si="14"/>
        <v>0</v>
      </c>
      <c r="K42" s="37"/>
      <c r="L42" s="10"/>
      <c r="M42" s="10"/>
      <c r="N42" s="423" t="s">
        <v>136</v>
      </c>
      <c r="O42" s="424" t="s">
        <v>123</v>
      </c>
      <c r="P42" s="424" t="s">
        <v>114</v>
      </c>
      <c r="Q42" s="424">
        <v>11119515</v>
      </c>
      <c r="R42" s="424">
        <v>1</v>
      </c>
      <c r="S42" s="424" t="s">
        <v>349</v>
      </c>
      <c r="T42" s="425">
        <v>43252</v>
      </c>
      <c r="U42" s="424">
        <v>1000</v>
      </c>
      <c r="V42" s="424">
        <v>1.9</v>
      </c>
      <c r="W42" s="424">
        <v>1.6</v>
      </c>
      <c r="X42" s="424">
        <v>7950</v>
      </c>
      <c r="Y42" s="424">
        <v>140</v>
      </c>
      <c r="Z42" s="427">
        <f t="shared" si="8"/>
        <v>0.88784273101984279</v>
      </c>
      <c r="AA42" s="428" t="s">
        <v>173</v>
      </c>
      <c r="AR42" s="6"/>
      <c r="AS42" s="6"/>
      <c r="AT42" s="6"/>
      <c r="AU42" s="6"/>
      <c r="AV42" s="6"/>
      <c r="AW42" s="6"/>
      <c r="AX42" s="10"/>
      <c r="AY42" s="6"/>
      <c r="AZ42" s="6"/>
    </row>
    <row r="43" spans="1:52" ht="30" customHeight="1" x14ac:dyDescent="0.25">
      <c r="A43" s="6"/>
      <c r="B43" s="46" t="s">
        <v>248</v>
      </c>
      <c r="C43" s="16">
        <f t="shared" si="9"/>
        <v>0</v>
      </c>
      <c r="D43" s="15">
        <f t="shared" si="10"/>
        <v>0</v>
      </c>
      <c r="E43" s="17">
        <f t="shared" si="11"/>
        <v>0</v>
      </c>
      <c r="F43" s="17" t="s">
        <v>447</v>
      </c>
      <c r="G43" s="17">
        <v>20</v>
      </c>
      <c r="H43" s="17">
        <f t="shared" si="12"/>
        <v>0</v>
      </c>
      <c r="I43" s="17">
        <f t="shared" si="13"/>
        <v>0</v>
      </c>
      <c r="J43" s="35">
        <f t="shared" si="14"/>
        <v>0</v>
      </c>
      <c r="K43" s="37"/>
      <c r="L43" s="10"/>
      <c r="M43" s="10"/>
      <c r="N43" s="423" t="s">
        <v>137</v>
      </c>
      <c r="O43" s="424" t="s">
        <v>123</v>
      </c>
      <c r="P43" s="424" t="s">
        <v>114</v>
      </c>
      <c r="Q43" s="424">
        <v>11119515</v>
      </c>
      <c r="R43" s="424">
        <v>2</v>
      </c>
      <c r="S43" s="424" t="s">
        <v>349</v>
      </c>
      <c r="T43" s="425">
        <v>43252</v>
      </c>
      <c r="U43" s="424">
        <v>2000</v>
      </c>
      <c r="V43" s="430">
        <v>1.9</v>
      </c>
      <c r="W43" s="430">
        <v>3</v>
      </c>
      <c r="X43" s="424">
        <v>7950</v>
      </c>
      <c r="Y43" s="424">
        <v>140</v>
      </c>
      <c r="Z43" s="427">
        <f t="shared" si="8"/>
        <v>0.88784273101984279</v>
      </c>
      <c r="AA43" s="428" t="s">
        <v>173</v>
      </c>
      <c r="AR43" s="6"/>
      <c r="AS43" s="6"/>
      <c r="AT43" s="6"/>
      <c r="AU43" s="6"/>
      <c r="AV43" s="6"/>
      <c r="AW43" s="6"/>
      <c r="AX43" s="6"/>
      <c r="AY43" s="6"/>
      <c r="AZ43" s="6"/>
    </row>
    <row r="44" spans="1:52" ht="30" customHeight="1" x14ac:dyDescent="0.25">
      <c r="A44" s="6"/>
      <c r="B44" s="45" t="s">
        <v>249</v>
      </c>
      <c r="C44" s="16">
        <f t="shared" si="9"/>
        <v>0</v>
      </c>
      <c r="D44" s="15">
        <f t="shared" si="10"/>
        <v>0</v>
      </c>
      <c r="E44" s="17">
        <f t="shared" si="11"/>
        <v>0</v>
      </c>
      <c r="F44" s="17" t="s">
        <v>448</v>
      </c>
      <c r="G44" s="17">
        <v>50</v>
      </c>
      <c r="H44" s="17">
        <f t="shared" si="12"/>
        <v>0</v>
      </c>
      <c r="I44" s="17">
        <f t="shared" si="13"/>
        <v>0</v>
      </c>
      <c r="J44" s="35">
        <f t="shared" si="14"/>
        <v>0</v>
      </c>
      <c r="K44" s="37"/>
      <c r="L44" s="10"/>
      <c r="M44" s="10"/>
      <c r="N44" s="423" t="s">
        <v>138</v>
      </c>
      <c r="O44" s="424" t="s">
        <v>123</v>
      </c>
      <c r="P44" s="424" t="s">
        <v>114</v>
      </c>
      <c r="Q44" s="424">
        <v>11119515</v>
      </c>
      <c r="R44" s="424" t="s">
        <v>110</v>
      </c>
      <c r="S44" s="424" t="s">
        <v>349</v>
      </c>
      <c r="T44" s="425">
        <v>43252</v>
      </c>
      <c r="U44" s="424">
        <v>2000</v>
      </c>
      <c r="V44" s="430">
        <v>2.1</v>
      </c>
      <c r="W44" s="430">
        <v>3</v>
      </c>
      <c r="X44" s="424">
        <v>7950</v>
      </c>
      <c r="Y44" s="424">
        <v>140</v>
      </c>
      <c r="Z44" s="427">
        <f t="shared" si="8"/>
        <v>0.88784273101984279</v>
      </c>
      <c r="AA44" s="428" t="str">
        <f>AA43</f>
        <v>M-002</v>
      </c>
      <c r="AR44" s="6"/>
      <c r="AS44" s="6"/>
      <c r="AT44" s="6"/>
      <c r="AU44" s="6"/>
      <c r="AV44" s="6"/>
      <c r="AW44" s="6"/>
      <c r="AX44" s="6"/>
      <c r="AY44" s="6"/>
      <c r="AZ44" s="6"/>
    </row>
    <row r="45" spans="1:52" ht="30" customHeight="1" thickBot="1" x14ac:dyDescent="0.3">
      <c r="A45" s="6"/>
      <c r="B45" s="45" t="s">
        <v>250</v>
      </c>
      <c r="C45" s="16">
        <f t="shared" si="9"/>
        <v>0</v>
      </c>
      <c r="D45" s="15">
        <f t="shared" si="10"/>
        <v>0</v>
      </c>
      <c r="E45" s="17">
        <f t="shared" si="11"/>
        <v>0</v>
      </c>
      <c r="F45" s="17" t="s">
        <v>449</v>
      </c>
      <c r="G45" s="17">
        <v>100</v>
      </c>
      <c r="H45" s="17">
        <f t="shared" si="12"/>
        <v>0</v>
      </c>
      <c r="I45" s="17">
        <f t="shared" si="13"/>
        <v>0</v>
      </c>
      <c r="J45" s="35">
        <f t="shared" si="14"/>
        <v>0</v>
      </c>
      <c r="K45" s="37"/>
      <c r="L45" s="10"/>
      <c r="M45" s="10"/>
      <c r="N45" s="431" t="s">
        <v>139</v>
      </c>
      <c r="O45" s="432" t="s">
        <v>123</v>
      </c>
      <c r="P45" s="432" t="s">
        <v>114</v>
      </c>
      <c r="Q45" s="432">
        <v>11119515</v>
      </c>
      <c r="R45" s="432">
        <v>5</v>
      </c>
      <c r="S45" s="432" t="s">
        <v>349</v>
      </c>
      <c r="T45" s="438">
        <v>43252</v>
      </c>
      <c r="U45" s="432">
        <v>5000</v>
      </c>
      <c r="V45" s="432">
        <v>5.8</v>
      </c>
      <c r="W45" s="434">
        <v>8</v>
      </c>
      <c r="X45" s="432">
        <v>7950</v>
      </c>
      <c r="Y45" s="432">
        <v>140</v>
      </c>
      <c r="Z45" s="439">
        <f t="shared" si="8"/>
        <v>0.88784273101984279</v>
      </c>
      <c r="AA45" s="436" t="s">
        <v>173</v>
      </c>
      <c r="AR45" s="6"/>
      <c r="AS45" s="6"/>
      <c r="AT45" s="6"/>
      <c r="AU45" s="6"/>
      <c r="AV45" s="6"/>
      <c r="AW45" s="6"/>
      <c r="AX45" s="6"/>
      <c r="AY45" s="6"/>
      <c r="AZ45" s="6"/>
    </row>
    <row r="46" spans="1:52" ht="30" customHeight="1" x14ac:dyDescent="0.25">
      <c r="A46" s="6"/>
      <c r="B46" s="45" t="s">
        <v>251</v>
      </c>
      <c r="C46" s="16">
        <f t="shared" si="9"/>
        <v>0</v>
      </c>
      <c r="D46" s="15">
        <f t="shared" si="10"/>
        <v>0</v>
      </c>
      <c r="E46" s="17">
        <f t="shared" si="11"/>
        <v>0</v>
      </c>
      <c r="F46" s="17" t="s">
        <v>450</v>
      </c>
      <c r="G46" s="17">
        <v>200</v>
      </c>
      <c r="H46" s="17">
        <f t="shared" si="12"/>
        <v>0</v>
      </c>
      <c r="I46" s="17">
        <f t="shared" si="13"/>
        <v>0</v>
      </c>
      <c r="J46" s="35">
        <f t="shared" si="14"/>
        <v>0</v>
      </c>
      <c r="K46" s="37"/>
      <c r="L46" s="10"/>
      <c r="M46" s="10"/>
      <c r="N46" s="417" t="s">
        <v>223</v>
      </c>
      <c r="O46" s="418" t="s">
        <v>123</v>
      </c>
      <c r="P46" s="418" t="s">
        <v>113</v>
      </c>
      <c r="Q46" s="418" t="s">
        <v>119</v>
      </c>
      <c r="R46" s="418" t="s">
        <v>118</v>
      </c>
      <c r="S46" s="418" t="s">
        <v>348</v>
      </c>
      <c r="T46" s="419">
        <v>43228</v>
      </c>
      <c r="U46" s="418">
        <v>1</v>
      </c>
      <c r="V46" s="418">
        <v>0.04</v>
      </c>
      <c r="W46" s="440">
        <v>0.03</v>
      </c>
      <c r="X46" s="418">
        <v>7950</v>
      </c>
      <c r="Y46" s="418">
        <v>140</v>
      </c>
      <c r="Z46" s="421">
        <f t="shared" ref="Z46:Z61" si="15">(0.34848*((751.2+755.7)/2)-0.009*((48.4+57.9)/2)*EXP(0.0612*((19.5+20.7)/2)))/(273.15+((19.5+20.7)/2))</f>
        <v>0.88977157529109774</v>
      </c>
      <c r="AA46" s="422" t="s">
        <v>176</v>
      </c>
      <c r="AR46" s="6"/>
      <c r="AS46" s="6"/>
      <c r="AT46" s="6"/>
      <c r="AU46" s="6"/>
      <c r="AV46" s="6"/>
      <c r="AW46" s="6"/>
      <c r="AX46" s="6"/>
      <c r="AY46" s="6"/>
      <c r="AZ46" s="6"/>
    </row>
    <row r="47" spans="1:52" ht="30" customHeight="1" x14ac:dyDescent="0.25">
      <c r="A47" s="6"/>
      <c r="B47" s="46" t="s">
        <v>252</v>
      </c>
      <c r="C47" s="16">
        <f t="shared" si="9"/>
        <v>0</v>
      </c>
      <c r="D47" s="15">
        <f t="shared" si="10"/>
        <v>0</v>
      </c>
      <c r="E47" s="17">
        <f t="shared" si="11"/>
        <v>0</v>
      </c>
      <c r="F47" s="17" t="s">
        <v>451</v>
      </c>
      <c r="G47" s="17">
        <v>200</v>
      </c>
      <c r="H47" s="17">
        <f t="shared" si="12"/>
        <v>0</v>
      </c>
      <c r="I47" s="17">
        <f t="shared" si="13"/>
        <v>0</v>
      </c>
      <c r="J47" s="35">
        <f t="shared" si="14"/>
        <v>0</v>
      </c>
      <c r="K47" s="37"/>
      <c r="L47" s="10"/>
      <c r="M47" s="10"/>
      <c r="N47" s="423" t="s">
        <v>224</v>
      </c>
      <c r="O47" s="424" t="s">
        <v>123</v>
      </c>
      <c r="P47" s="424" t="s">
        <v>113</v>
      </c>
      <c r="Q47" s="424" t="s">
        <v>119</v>
      </c>
      <c r="R47" s="424" t="s">
        <v>118</v>
      </c>
      <c r="S47" s="424" t="s">
        <v>348</v>
      </c>
      <c r="T47" s="441">
        <v>43228</v>
      </c>
      <c r="U47" s="424">
        <v>2</v>
      </c>
      <c r="V47" s="424">
        <v>0.04</v>
      </c>
      <c r="W47" s="424">
        <v>0.04</v>
      </c>
      <c r="X47" s="424">
        <v>7950</v>
      </c>
      <c r="Y47" s="424">
        <v>140</v>
      </c>
      <c r="Z47" s="427">
        <f t="shared" si="15"/>
        <v>0.88977157529109774</v>
      </c>
      <c r="AA47" s="442" t="s">
        <v>176</v>
      </c>
      <c r="AR47" s="6"/>
      <c r="AS47" s="6"/>
      <c r="AT47" s="6"/>
      <c r="AU47" s="6"/>
      <c r="AV47" s="6"/>
      <c r="AW47" s="6"/>
      <c r="AX47" s="6"/>
      <c r="AY47" s="6"/>
      <c r="AZ47" s="6"/>
    </row>
    <row r="48" spans="1:52" ht="30" customHeight="1" x14ac:dyDescent="0.25">
      <c r="A48" s="6"/>
      <c r="B48" s="45" t="s">
        <v>253</v>
      </c>
      <c r="C48" s="16">
        <f t="shared" si="9"/>
        <v>0</v>
      </c>
      <c r="D48" s="15">
        <f t="shared" si="10"/>
        <v>0</v>
      </c>
      <c r="E48" s="17">
        <f t="shared" si="11"/>
        <v>0</v>
      </c>
      <c r="F48" s="17" t="s">
        <v>452</v>
      </c>
      <c r="G48" s="17">
        <v>500</v>
      </c>
      <c r="H48" s="17">
        <f t="shared" si="12"/>
        <v>0</v>
      </c>
      <c r="I48" s="17">
        <f t="shared" si="13"/>
        <v>0</v>
      </c>
      <c r="J48" s="35">
        <f t="shared" si="14"/>
        <v>0</v>
      </c>
      <c r="K48" s="37"/>
      <c r="L48" s="10"/>
      <c r="M48" s="10"/>
      <c r="N48" s="423" t="s">
        <v>225</v>
      </c>
      <c r="O48" s="424" t="s">
        <v>123</v>
      </c>
      <c r="P48" s="424" t="s">
        <v>113</v>
      </c>
      <c r="Q48" s="424" t="s">
        <v>119</v>
      </c>
      <c r="R48" s="424" t="s">
        <v>121</v>
      </c>
      <c r="S48" s="424" t="s">
        <v>348</v>
      </c>
      <c r="T48" s="441">
        <v>43228</v>
      </c>
      <c r="U48" s="424">
        <v>2</v>
      </c>
      <c r="V48" s="424">
        <v>0.05</v>
      </c>
      <c r="W48" s="424">
        <v>0.04</v>
      </c>
      <c r="X48" s="424">
        <v>7950</v>
      </c>
      <c r="Y48" s="424">
        <v>140</v>
      </c>
      <c r="Z48" s="427">
        <f t="shared" si="15"/>
        <v>0.88977157529109774</v>
      </c>
      <c r="AA48" s="442" t="s">
        <v>176</v>
      </c>
      <c r="AR48" s="6"/>
      <c r="AS48" s="6"/>
      <c r="AT48" s="6"/>
      <c r="AU48" s="6"/>
      <c r="AV48" s="6"/>
      <c r="AW48" s="6"/>
      <c r="AX48" s="6"/>
      <c r="AY48" s="6"/>
      <c r="AZ48" s="6"/>
    </row>
    <row r="49" spans="1:52" ht="30" customHeight="1" x14ac:dyDescent="0.25">
      <c r="A49" s="6"/>
      <c r="B49" s="47" t="s">
        <v>177</v>
      </c>
      <c r="C49" s="16">
        <f t="shared" si="9"/>
        <v>0</v>
      </c>
      <c r="D49" s="15">
        <f t="shared" si="10"/>
        <v>0</v>
      </c>
      <c r="E49" s="17">
        <f t="shared" si="11"/>
        <v>0</v>
      </c>
      <c r="F49" s="17" t="s">
        <v>453</v>
      </c>
      <c r="G49" s="17">
        <v>1000</v>
      </c>
      <c r="H49" s="17">
        <f t="shared" si="12"/>
        <v>0</v>
      </c>
      <c r="I49" s="17">
        <f t="shared" si="13"/>
        <v>0</v>
      </c>
      <c r="J49" s="35">
        <f t="shared" si="14"/>
        <v>0</v>
      </c>
      <c r="K49" s="37"/>
      <c r="L49" s="10"/>
      <c r="M49" s="10"/>
      <c r="N49" s="423" t="s">
        <v>197</v>
      </c>
      <c r="O49" s="424" t="s">
        <v>123</v>
      </c>
      <c r="P49" s="424" t="s">
        <v>113</v>
      </c>
      <c r="Q49" s="424" t="s">
        <v>119</v>
      </c>
      <c r="R49" s="424" t="s">
        <v>118</v>
      </c>
      <c r="S49" s="424" t="s">
        <v>348</v>
      </c>
      <c r="T49" s="441">
        <v>43228</v>
      </c>
      <c r="U49" s="424">
        <v>5</v>
      </c>
      <c r="V49" s="424">
        <v>7.0000000000000007E-2</v>
      </c>
      <c r="W49" s="429">
        <v>0.05</v>
      </c>
      <c r="X49" s="424">
        <v>7840</v>
      </c>
      <c r="Y49" s="424">
        <v>140</v>
      </c>
      <c r="Z49" s="427">
        <f t="shared" si="15"/>
        <v>0.88977157529109774</v>
      </c>
      <c r="AA49" s="442" t="s">
        <v>176</v>
      </c>
      <c r="AR49" s="6"/>
      <c r="AS49" s="6"/>
      <c r="AT49" s="6"/>
      <c r="AU49" s="6"/>
      <c r="AV49" s="6"/>
      <c r="AW49" s="6"/>
      <c r="AX49" s="6"/>
      <c r="AY49" s="6"/>
      <c r="AZ49" s="6"/>
    </row>
    <row r="50" spans="1:52" ht="30" customHeight="1" x14ac:dyDescent="0.25">
      <c r="A50" s="6"/>
      <c r="B50" s="48" t="s">
        <v>178</v>
      </c>
      <c r="C50" s="16">
        <f t="shared" si="9"/>
        <v>0</v>
      </c>
      <c r="D50" s="15">
        <f t="shared" si="10"/>
        <v>0</v>
      </c>
      <c r="E50" s="17">
        <f t="shared" si="11"/>
        <v>0</v>
      </c>
      <c r="F50" s="17" t="s">
        <v>454</v>
      </c>
      <c r="G50" s="17">
        <v>2000</v>
      </c>
      <c r="H50" s="17">
        <f t="shared" si="12"/>
        <v>0</v>
      </c>
      <c r="I50" s="17">
        <f t="shared" si="13"/>
        <v>0</v>
      </c>
      <c r="J50" s="35">
        <f t="shared" si="14"/>
        <v>0</v>
      </c>
      <c r="K50" s="37"/>
      <c r="L50" s="10"/>
      <c r="M50" s="10"/>
      <c r="N50" s="423" t="s">
        <v>198</v>
      </c>
      <c r="O50" s="424" t="s">
        <v>123</v>
      </c>
      <c r="P50" s="424" t="s">
        <v>113</v>
      </c>
      <c r="Q50" s="424" t="s">
        <v>119</v>
      </c>
      <c r="R50" s="424" t="s">
        <v>118</v>
      </c>
      <c r="S50" s="424" t="s">
        <v>348</v>
      </c>
      <c r="T50" s="441">
        <v>43228</v>
      </c>
      <c r="U50" s="424">
        <v>10</v>
      </c>
      <c r="V50" s="424">
        <v>0.09</v>
      </c>
      <c r="W50" s="424">
        <v>0.06</v>
      </c>
      <c r="X50" s="424">
        <v>7840</v>
      </c>
      <c r="Y50" s="424">
        <v>140</v>
      </c>
      <c r="Z50" s="427">
        <f t="shared" si="15"/>
        <v>0.88977157529109774</v>
      </c>
      <c r="AA50" s="442" t="s">
        <v>176</v>
      </c>
      <c r="AR50" s="6"/>
      <c r="AS50" s="6"/>
      <c r="AT50" s="6"/>
      <c r="AU50" s="6"/>
      <c r="AV50" s="6"/>
      <c r="AW50" s="6"/>
      <c r="AX50" s="6"/>
      <c r="AY50" s="6"/>
      <c r="AZ50" s="6"/>
    </row>
    <row r="51" spans="1:52" ht="30" customHeight="1" x14ac:dyDescent="0.25">
      <c r="A51" s="6"/>
      <c r="B51" s="49" t="s">
        <v>254</v>
      </c>
      <c r="C51" s="16">
        <f t="shared" si="9"/>
        <v>0</v>
      </c>
      <c r="D51" s="15">
        <f t="shared" si="10"/>
        <v>0</v>
      </c>
      <c r="E51" s="17">
        <f t="shared" si="11"/>
        <v>0</v>
      </c>
      <c r="F51" s="17" t="s">
        <v>455</v>
      </c>
      <c r="G51" s="17">
        <v>2000</v>
      </c>
      <c r="H51" s="17">
        <f t="shared" si="12"/>
        <v>0</v>
      </c>
      <c r="I51" s="17">
        <f t="shared" si="13"/>
        <v>0</v>
      </c>
      <c r="J51" s="35">
        <f t="shared" si="14"/>
        <v>0</v>
      </c>
      <c r="K51" s="37"/>
      <c r="L51" s="10"/>
      <c r="M51" s="10"/>
      <c r="N51" s="423" t="s">
        <v>199</v>
      </c>
      <c r="O51" s="424" t="s">
        <v>123</v>
      </c>
      <c r="P51" s="424" t="s">
        <v>113</v>
      </c>
      <c r="Q51" s="424" t="s">
        <v>119</v>
      </c>
      <c r="R51" s="424" t="s">
        <v>118</v>
      </c>
      <c r="S51" s="424" t="s">
        <v>348</v>
      </c>
      <c r="T51" s="441">
        <v>43228</v>
      </c>
      <c r="U51" s="424">
        <v>20</v>
      </c>
      <c r="V51" s="424">
        <v>0.11</v>
      </c>
      <c r="W51" s="424">
        <v>0.08</v>
      </c>
      <c r="X51" s="424">
        <v>7840</v>
      </c>
      <c r="Y51" s="424">
        <v>140</v>
      </c>
      <c r="Z51" s="427">
        <f t="shared" si="15"/>
        <v>0.88977157529109774</v>
      </c>
      <c r="AA51" s="442" t="s">
        <v>176</v>
      </c>
      <c r="AR51" s="6"/>
      <c r="AS51" s="6"/>
      <c r="AT51" s="6"/>
      <c r="AU51" s="6"/>
      <c r="AV51" s="6"/>
      <c r="AW51" s="6"/>
      <c r="AX51" s="6"/>
      <c r="AY51" s="6"/>
      <c r="AZ51" s="6"/>
    </row>
    <row r="52" spans="1:52" ht="30" customHeight="1" x14ac:dyDescent="0.25">
      <c r="A52" s="6"/>
      <c r="B52" s="50" t="s">
        <v>179</v>
      </c>
      <c r="C52" s="16">
        <f t="shared" si="9"/>
        <v>0</v>
      </c>
      <c r="D52" s="15">
        <f t="shared" si="10"/>
        <v>0</v>
      </c>
      <c r="E52" s="17">
        <f t="shared" si="11"/>
        <v>0</v>
      </c>
      <c r="F52" s="17" t="s">
        <v>456</v>
      </c>
      <c r="G52" s="17">
        <v>5000</v>
      </c>
      <c r="H52" s="17">
        <f t="shared" si="12"/>
        <v>0</v>
      </c>
      <c r="I52" s="17">
        <f t="shared" si="13"/>
        <v>0</v>
      </c>
      <c r="J52" s="35">
        <f t="shared" si="14"/>
        <v>0</v>
      </c>
      <c r="K52" s="37"/>
      <c r="L52" s="10"/>
      <c r="M52" s="10"/>
      <c r="N52" s="423" t="s">
        <v>200</v>
      </c>
      <c r="O52" s="424" t="s">
        <v>123</v>
      </c>
      <c r="P52" s="424" t="s">
        <v>113</v>
      </c>
      <c r="Q52" s="424" t="s">
        <v>119</v>
      </c>
      <c r="R52" s="424" t="s">
        <v>121</v>
      </c>
      <c r="S52" s="424" t="s">
        <v>348</v>
      </c>
      <c r="T52" s="441">
        <v>43228</v>
      </c>
      <c r="U52" s="424">
        <v>20</v>
      </c>
      <c r="V52" s="429">
        <v>0.1</v>
      </c>
      <c r="W52" s="424">
        <v>0.08</v>
      </c>
      <c r="X52" s="424">
        <v>7840</v>
      </c>
      <c r="Y52" s="424">
        <v>140</v>
      </c>
      <c r="Z52" s="427">
        <f t="shared" si="15"/>
        <v>0.88977157529109774</v>
      </c>
      <c r="AA52" s="442" t="s">
        <v>176</v>
      </c>
      <c r="AR52" s="6"/>
      <c r="AS52" s="6"/>
      <c r="AT52" s="6"/>
      <c r="AU52" s="6"/>
      <c r="AV52" s="6"/>
      <c r="AW52" s="6"/>
      <c r="AX52" s="6"/>
      <c r="AY52" s="6"/>
      <c r="AZ52" s="6"/>
    </row>
    <row r="53" spans="1:52" ht="30" customHeight="1" x14ac:dyDescent="0.25">
      <c r="A53" s="6"/>
      <c r="B53" s="51" t="s">
        <v>180</v>
      </c>
      <c r="C53" s="16">
        <f t="shared" si="9"/>
        <v>0</v>
      </c>
      <c r="D53" s="15">
        <f t="shared" si="10"/>
        <v>0</v>
      </c>
      <c r="E53" s="17">
        <f t="shared" si="11"/>
        <v>0</v>
      </c>
      <c r="F53" s="17" t="s">
        <v>457</v>
      </c>
      <c r="G53" s="17">
        <v>10000</v>
      </c>
      <c r="H53" s="17">
        <f t="shared" si="12"/>
        <v>0</v>
      </c>
      <c r="I53" s="17">
        <f t="shared" si="13"/>
        <v>0</v>
      </c>
      <c r="J53" s="35">
        <f t="shared" si="14"/>
        <v>0</v>
      </c>
      <c r="K53" s="37"/>
      <c r="L53" s="10"/>
      <c r="M53" s="10"/>
      <c r="N53" s="423" t="s">
        <v>201</v>
      </c>
      <c r="O53" s="424" t="s">
        <v>123</v>
      </c>
      <c r="P53" s="424" t="s">
        <v>113</v>
      </c>
      <c r="Q53" s="424" t="s">
        <v>119</v>
      </c>
      <c r="R53" s="424" t="s">
        <v>118</v>
      </c>
      <c r="S53" s="424" t="s">
        <v>348</v>
      </c>
      <c r="T53" s="441">
        <v>43228</v>
      </c>
      <c r="U53" s="424">
        <v>50</v>
      </c>
      <c r="V53" s="429">
        <v>0.1</v>
      </c>
      <c r="W53" s="429">
        <v>0.1</v>
      </c>
      <c r="X53" s="424">
        <v>7840</v>
      </c>
      <c r="Y53" s="424">
        <v>140</v>
      </c>
      <c r="Z53" s="427">
        <f t="shared" si="15"/>
        <v>0.88977157529109774</v>
      </c>
      <c r="AA53" s="442" t="s">
        <v>176</v>
      </c>
      <c r="AR53" s="6"/>
      <c r="AS53" s="6"/>
      <c r="AT53" s="6"/>
      <c r="AU53" s="6"/>
      <c r="AV53" s="6"/>
      <c r="AW53" s="6"/>
      <c r="AX53" s="6"/>
      <c r="AY53" s="6"/>
      <c r="AZ53" s="6"/>
    </row>
    <row r="54" spans="1:52" ht="30" customHeight="1" x14ac:dyDescent="0.25">
      <c r="A54" s="6"/>
      <c r="B54" s="52" t="s">
        <v>255</v>
      </c>
      <c r="C54" s="16">
        <f t="shared" si="9"/>
        <v>0</v>
      </c>
      <c r="D54" s="15">
        <f t="shared" si="10"/>
        <v>0</v>
      </c>
      <c r="E54" s="17">
        <f t="shared" si="11"/>
        <v>0</v>
      </c>
      <c r="F54" s="17"/>
      <c r="G54" s="17">
        <v>5000</v>
      </c>
      <c r="H54" s="17">
        <f t="shared" si="12"/>
        <v>0</v>
      </c>
      <c r="I54" s="17">
        <f t="shared" si="13"/>
        <v>0</v>
      </c>
      <c r="J54" s="35">
        <f t="shared" si="14"/>
        <v>0</v>
      </c>
      <c r="K54" s="37"/>
      <c r="L54" s="10"/>
      <c r="M54" s="10"/>
      <c r="N54" s="423" t="s">
        <v>202</v>
      </c>
      <c r="O54" s="424" t="s">
        <v>123</v>
      </c>
      <c r="P54" s="424" t="s">
        <v>113</v>
      </c>
      <c r="Q54" s="424" t="s">
        <v>119</v>
      </c>
      <c r="R54" s="424" t="s">
        <v>118</v>
      </c>
      <c r="S54" s="424" t="s">
        <v>348</v>
      </c>
      <c r="T54" s="441">
        <v>43228</v>
      </c>
      <c r="U54" s="424">
        <v>100</v>
      </c>
      <c r="V54" s="424">
        <v>0.12</v>
      </c>
      <c r="W54" s="424">
        <v>0.16</v>
      </c>
      <c r="X54" s="424">
        <v>7840</v>
      </c>
      <c r="Y54" s="424">
        <v>140</v>
      </c>
      <c r="Z54" s="427">
        <f t="shared" si="15"/>
        <v>0.88977157529109774</v>
      </c>
      <c r="AA54" s="442" t="s">
        <v>176</v>
      </c>
      <c r="AR54" s="6"/>
      <c r="AS54" s="6"/>
      <c r="AT54" s="6"/>
      <c r="AU54" s="6"/>
      <c r="AV54" s="6"/>
      <c r="AW54" s="6"/>
      <c r="AX54" s="6"/>
      <c r="AY54" s="6"/>
      <c r="AZ54" s="6"/>
    </row>
    <row r="55" spans="1:52" ht="30" customHeight="1" x14ac:dyDescent="0.25">
      <c r="A55" s="6"/>
      <c r="B55" s="53" t="s">
        <v>256</v>
      </c>
      <c r="C55" s="16">
        <f t="shared" si="9"/>
        <v>0</v>
      </c>
      <c r="D55" s="15">
        <f t="shared" si="10"/>
        <v>0</v>
      </c>
      <c r="E55" s="17">
        <f t="shared" si="11"/>
        <v>0</v>
      </c>
      <c r="F55" s="17"/>
      <c r="G55" s="61">
        <v>10000</v>
      </c>
      <c r="H55" s="17">
        <f t="shared" si="12"/>
        <v>0</v>
      </c>
      <c r="I55" s="17">
        <f t="shared" si="13"/>
        <v>0</v>
      </c>
      <c r="J55" s="35">
        <f t="shared" si="14"/>
        <v>0</v>
      </c>
      <c r="K55" s="37"/>
      <c r="L55" s="10"/>
      <c r="M55" s="10"/>
      <c r="N55" s="423" t="s">
        <v>203</v>
      </c>
      <c r="O55" s="424" t="s">
        <v>123</v>
      </c>
      <c r="P55" s="424" t="s">
        <v>113</v>
      </c>
      <c r="Q55" s="424" t="s">
        <v>119</v>
      </c>
      <c r="R55" s="424" t="s">
        <v>118</v>
      </c>
      <c r="S55" s="424" t="s">
        <v>348</v>
      </c>
      <c r="T55" s="441">
        <v>43228</v>
      </c>
      <c r="U55" s="424">
        <v>200</v>
      </c>
      <c r="V55" s="424">
        <v>0.3</v>
      </c>
      <c r="W55" s="424">
        <v>0.3</v>
      </c>
      <c r="X55" s="424">
        <v>7840</v>
      </c>
      <c r="Y55" s="424">
        <v>140</v>
      </c>
      <c r="Z55" s="427">
        <f t="shared" si="15"/>
        <v>0.88977157529109774</v>
      </c>
      <c r="AA55" s="442" t="s">
        <v>176</v>
      </c>
      <c r="AR55" s="6"/>
      <c r="AS55" s="6"/>
      <c r="AT55" s="6"/>
      <c r="AU55" s="6"/>
      <c r="AV55" s="6"/>
      <c r="AW55" s="6"/>
      <c r="AX55" s="6"/>
      <c r="AY55" s="6"/>
      <c r="AZ55" s="6"/>
    </row>
    <row r="56" spans="1:52" ht="30" customHeight="1" x14ac:dyDescent="0.25">
      <c r="A56" s="10"/>
      <c r="B56" s="53" t="s">
        <v>257</v>
      </c>
      <c r="C56" s="16">
        <f t="shared" si="9"/>
        <v>0</v>
      </c>
      <c r="D56" s="15">
        <f t="shared" si="10"/>
        <v>0</v>
      </c>
      <c r="E56" s="17">
        <f t="shared" si="11"/>
        <v>0</v>
      </c>
      <c r="F56" s="17"/>
      <c r="G56" s="314">
        <v>20000</v>
      </c>
      <c r="H56" s="17">
        <f>$H$37</f>
        <v>0</v>
      </c>
      <c r="I56" s="17">
        <f t="shared" si="13"/>
        <v>0</v>
      </c>
      <c r="J56" s="35">
        <f t="shared" si="14"/>
        <v>0</v>
      </c>
      <c r="K56" s="39"/>
      <c r="L56" s="10"/>
      <c r="M56" s="10"/>
      <c r="N56" s="423" t="s">
        <v>204</v>
      </c>
      <c r="O56" s="424" t="s">
        <v>123</v>
      </c>
      <c r="P56" s="424" t="s">
        <v>113</v>
      </c>
      <c r="Q56" s="424" t="s">
        <v>119</v>
      </c>
      <c r="R56" s="424" t="s">
        <v>121</v>
      </c>
      <c r="S56" s="424" t="s">
        <v>348</v>
      </c>
      <c r="T56" s="441">
        <v>43228</v>
      </c>
      <c r="U56" s="424">
        <v>200</v>
      </c>
      <c r="V56" s="424">
        <v>0.4</v>
      </c>
      <c r="W56" s="424">
        <v>0.3</v>
      </c>
      <c r="X56" s="424">
        <v>7840</v>
      </c>
      <c r="Y56" s="424">
        <v>140</v>
      </c>
      <c r="Z56" s="427">
        <f t="shared" si="15"/>
        <v>0.88977157529109774</v>
      </c>
      <c r="AA56" s="442" t="s">
        <v>176</v>
      </c>
      <c r="AR56" s="6"/>
      <c r="AS56" s="6"/>
      <c r="AT56" s="6"/>
      <c r="AU56" s="6"/>
      <c r="AV56" s="6"/>
      <c r="AW56" s="6"/>
      <c r="AX56" s="6"/>
      <c r="AY56" s="6"/>
      <c r="AZ56" s="6"/>
    </row>
    <row r="57" spans="1:52" ht="30" customHeight="1" x14ac:dyDescent="0.25">
      <c r="A57" s="10"/>
      <c r="B57" s="518"/>
      <c r="C57" s="16"/>
      <c r="D57" s="15"/>
      <c r="E57" s="17"/>
      <c r="F57" s="11"/>
      <c r="G57" s="17"/>
      <c r="H57" s="11"/>
      <c r="I57" s="11"/>
      <c r="J57" s="44"/>
      <c r="K57" s="40"/>
      <c r="L57" s="10"/>
      <c r="M57" s="10"/>
      <c r="N57" s="423" t="s">
        <v>205</v>
      </c>
      <c r="O57" s="424" t="s">
        <v>123</v>
      </c>
      <c r="P57" s="424" t="s">
        <v>113</v>
      </c>
      <c r="Q57" s="424" t="s">
        <v>119</v>
      </c>
      <c r="R57" s="424" t="s">
        <v>118</v>
      </c>
      <c r="S57" s="424" t="s">
        <v>348</v>
      </c>
      <c r="T57" s="441">
        <v>43228</v>
      </c>
      <c r="U57" s="424">
        <v>500</v>
      </c>
      <c r="V57" s="424">
        <v>0.9</v>
      </c>
      <c r="W57" s="424">
        <v>0.8</v>
      </c>
      <c r="X57" s="424">
        <v>7840</v>
      </c>
      <c r="Y57" s="424">
        <v>140</v>
      </c>
      <c r="Z57" s="427">
        <f t="shared" si="15"/>
        <v>0.88977157529109774</v>
      </c>
      <c r="AA57" s="442" t="s">
        <v>176</v>
      </c>
      <c r="AR57" s="6"/>
      <c r="AS57" s="6"/>
      <c r="AT57" s="6"/>
      <c r="AU57" s="6"/>
      <c r="AV57" s="6"/>
      <c r="AW57" s="6"/>
      <c r="AX57" s="6"/>
      <c r="AY57" s="6"/>
      <c r="AZ57" s="6"/>
    </row>
    <row r="58" spans="1:52" ht="30" customHeight="1" thickBot="1" x14ac:dyDescent="0.3">
      <c r="A58" s="10"/>
      <c r="B58" s="530"/>
      <c r="C58" s="532"/>
      <c r="D58" s="381"/>
      <c r="E58" s="382"/>
      <c r="F58" s="34"/>
      <c r="G58" s="63"/>
      <c r="H58" s="27"/>
      <c r="I58" s="27"/>
      <c r="J58" s="42"/>
      <c r="K58" s="37"/>
      <c r="L58" s="10"/>
      <c r="M58" s="10"/>
      <c r="N58" s="423" t="s">
        <v>206</v>
      </c>
      <c r="O58" s="424" t="s">
        <v>123</v>
      </c>
      <c r="P58" s="424" t="s">
        <v>113</v>
      </c>
      <c r="Q58" s="424" t="s">
        <v>119</v>
      </c>
      <c r="R58" s="424" t="s">
        <v>118</v>
      </c>
      <c r="S58" s="424" t="s">
        <v>348</v>
      </c>
      <c r="T58" s="441">
        <v>43228</v>
      </c>
      <c r="U58" s="424">
        <v>1000</v>
      </c>
      <c r="V58" s="430">
        <v>-0.5</v>
      </c>
      <c r="W58" s="424">
        <v>1.6</v>
      </c>
      <c r="X58" s="424">
        <v>7840</v>
      </c>
      <c r="Y58" s="424">
        <v>140</v>
      </c>
      <c r="Z58" s="427">
        <f t="shared" si="15"/>
        <v>0.88977157529109774</v>
      </c>
      <c r="AA58" s="442" t="s">
        <v>176</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423" t="s">
        <v>207</v>
      </c>
      <c r="O59" s="424" t="s">
        <v>123</v>
      </c>
      <c r="P59" s="424" t="s">
        <v>113</v>
      </c>
      <c r="Q59" s="424" t="s">
        <v>119</v>
      </c>
      <c r="R59" s="424" t="s">
        <v>118</v>
      </c>
      <c r="S59" s="424" t="s">
        <v>348</v>
      </c>
      <c r="T59" s="441">
        <v>43228</v>
      </c>
      <c r="U59" s="424">
        <v>2000</v>
      </c>
      <c r="V59" s="430">
        <v>3.1</v>
      </c>
      <c r="W59" s="430">
        <v>3</v>
      </c>
      <c r="X59" s="424">
        <v>7840</v>
      </c>
      <c r="Y59" s="424">
        <v>140</v>
      </c>
      <c r="Z59" s="427">
        <f t="shared" si="15"/>
        <v>0.88977157529109774</v>
      </c>
      <c r="AA59" s="442" t="s">
        <v>176</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423" t="s">
        <v>208</v>
      </c>
      <c r="O60" s="424" t="s">
        <v>123</v>
      </c>
      <c r="P60" s="424" t="s">
        <v>113</v>
      </c>
      <c r="Q60" s="424" t="s">
        <v>119</v>
      </c>
      <c r="R60" s="424" t="s">
        <v>121</v>
      </c>
      <c r="S60" s="424" t="s">
        <v>348</v>
      </c>
      <c r="T60" s="443">
        <v>43228</v>
      </c>
      <c r="U60" s="424">
        <v>2000</v>
      </c>
      <c r="V60" s="424">
        <v>3.2</v>
      </c>
      <c r="W60" s="430">
        <v>3</v>
      </c>
      <c r="X60" s="424">
        <v>7840</v>
      </c>
      <c r="Y60" s="424">
        <v>140</v>
      </c>
      <c r="Z60" s="427">
        <f t="shared" si="15"/>
        <v>0.88977157529109774</v>
      </c>
      <c r="AA60" s="444" t="s">
        <v>176</v>
      </c>
      <c r="AP60" s="6"/>
      <c r="AQ60" s="31"/>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431" t="s">
        <v>209</v>
      </c>
      <c r="O61" s="432" t="s">
        <v>123</v>
      </c>
      <c r="P61" s="432" t="s">
        <v>113</v>
      </c>
      <c r="Q61" s="432" t="s">
        <v>119</v>
      </c>
      <c r="R61" s="432" t="s">
        <v>118</v>
      </c>
      <c r="S61" s="445" t="s">
        <v>348</v>
      </c>
      <c r="T61" s="433">
        <v>43228</v>
      </c>
      <c r="U61" s="446">
        <v>5000</v>
      </c>
      <c r="V61" s="432">
        <v>7.9</v>
      </c>
      <c r="W61" s="434">
        <v>8</v>
      </c>
      <c r="X61" s="432">
        <v>7840</v>
      </c>
      <c r="Y61" s="432">
        <v>140</v>
      </c>
      <c r="Z61" s="435">
        <f t="shared" si="15"/>
        <v>0.88977157529109774</v>
      </c>
      <c r="AA61" s="436" t="s">
        <v>176</v>
      </c>
      <c r="AP61" s="6"/>
      <c r="AQ61" s="31"/>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6"/>
      <c r="AO62" s="26"/>
      <c r="AP62" s="31"/>
      <c r="AQ62" s="31"/>
      <c r="AR62" s="6"/>
      <c r="AS62" s="6"/>
      <c r="AT62" s="6"/>
      <c r="AU62" s="6"/>
      <c r="AV62" s="6"/>
      <c r="AW62" s="6"/>
      <c r="AX62" s="6"/>
      <c r="AY62" s="6"/>
      <c r="AZ62" s="6"/>
    </row>
    <row r="63" spans="1:52" ht="30" customHeight="1" thickBot="1" x14ac:dyDescent="0.25">
      <c r="A63" s="10"/>
      <c r="B63" s="10"/>
      <c r="C63" s="10"/>
      <c r="D63" s="324"/>
      <c r="E63" s="324"/>
      <c r="F63" s="324"/>
      <c r="G63" s="324"/>
      <c r="H63" s="324"/>
      <c r="I63" s="324"/>
      <c r="J63" s="324"/>
      <c r="K63" s="324"/>
      <c r="L63" s="324"/>
      <c r="M63" s="324"/>
      <c r="N63" s="324"/>
      <c r="O63" s="324"/>
      <c r="P63" s="324"/>
      <c r="Q63" s="324"/>
      <c r="R63" s="324"/>
      <c r="S63" s="324"/>
      <c r="T63" s="10"/>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280" t="s">
        <v>462</v>
      </c>
      <c r="B64" s="1281"/>
      <c r="C64" s="1281"/>
      <c r="D64" s="1281"/>
      <c r="E64" s="1281"/>
      <c r="F64" s="1281"/>
      <c r="G64" s="1281"/>
      <c r="H64" s="1281"/>
      <c r="I64" s="1281"/>
      <c r="J64" s="1281"/>
      <c r="K64" s="1281"/>
      <c r="L64" s="1281"/>
      <c r="M64" s="1281"/>
      <c r="N64" s="1281"/>
      <c r="O64" s="1281"/>
      <c r="P64" s="1281"/>
      <c r="Q64" s="1281"/>
      <c r="R64" s="1281"/>
      <c r="S64" s="1282"/>
      <c r="T64" s="10"/>
      <c r="V64" s="1274" t="s">
        <v>463</v>
      </c>
      <c r="W64" s="1275"/>
      <c r="X64" s="1275"/>
      <c r="Y64" s="1275"/>
      <c r="Z64" s="1276"/>
      <c r="AE64" s="10"/>
      <c r="AF64" s="10"/>
      <c r="AL64" s="10"/>
      <c r="AM64" s="10"/>
      <c r="AN64" s="10"/>
      <c r="AO64" s="10"/>
      <c r="AP64" s="10"/>
      <c r="AQ64" s="10"/>
      <c r="AR64" s="10"/>
      <c r="AS64" s="10"/>
      <c r="AT64" s="10"/>
      <c r="AU64" s="10"/>
      <c r="AV64" s="6"/>
      <c r="AW64" s="6"/>
      <c r="AX64" s="6"/>
      <c r="AY64" s="6"/>
      <c r="AZ64" s="6"/>
    </row>
    <row r="65" spans="1:52" ht="30" customHeight="1" thickBot="1" x14ac:dyDescent="0.3">
      <c r="A65" s="1283"/>
      <c r="B65" s="1284"/>
      <c r="C65" s="1284"/>
      <c r="D65" s="1284"/>
      <c r="E65" s="1284"/>
      <c r="F65" s="1284"/>
      <c r="G65" s="1284"/>
      <c r="H65" s="1284"/>
      <c r="I65" s="1284"/>
      <c r="J65" s="1284"/>
      <c r="K65" s="1284"/>
      <c r="L65" s="1284"/>
      <c r="M65" s="1284"/>
      <c r="N65" s="1284"/>
      <c r="O65" s="1284"/>
      <c r="P65" s="1284"/>
      <c r="Q65" s="1284"/>
      <c r="R65" s="1284"/>
      <c r="S65" s="1285"/>
      <c r="T65" s="10"/>
      <c r="V65" s="1277"/>
      <c r="W65" s="1278"/>
      <c r="X65" s="1278"/>
      <c r="Y65" s="1278"/>
      <c r="Z65" s="1279"/>
      <c r="AL65" s="10"/>
      <c r="AM65" s="10"/>
      <c r="AN65" s="10"/>
      <c r="AO65" s="10"/>
      <c r="AP65" s="10"/>
      <c r="AQ65" s="10"/>
      <c r="AR65" s="10"/>
      <c r="AS65" s="10"/>
      <c r="AT65" s="10"/>
      <c r="AU65" s="10"/>
      <c r="AV65" s="6"/>
      <c r="AW65" s="6"/>
      <c r="AX65" s="6"/>
      <c r="AY65" s="6"/>
      <c r="AZ65" s="6"/>
    </row>
    <row r="66" spans="1:52" ht="30" customHeight="1" thickBot="1" x14ac:dyDescent="0.3">
      <c r="A66" s="1304" t="s">
        <v>382</v>
      </c>
      <c r="B66" s="1305"/>
      <c r="C66" s="1305"/>
      <c r="D66" s="1305"/>
      <c r="E66" s="1305"/>
      <c r="F66" s="1305"/>
      <c r="G66" s="1305"/>
      <c r="H66" s="1305"/>
      <c r="I66" s="1305"/>
      <c r="J66" s="1305"/>
      <c r="K66" s="1305"/>
      <c r="L66" s="1305"/>
      <c r="M66" s="1305"/>
      <c r="N66" s="1305"/>
      <c r="O66" s="1305"/>
      <c r="P66" s="1305"/>
      <c r="Q66" s="1305"/>
      <c r="R66" s="1305"/>
      <c r="S66" s="1306"/>
      <c r="T66" s="10"/>
      <c r="V66" s="1080" t="s">
        <v>4</v>
      </c>
      <c r="W66" s="1049" t="s">
        <v>16</v>
      </c>
      <c r="X66" s="1049" t="s">
        <v>29</v>
      </c>
      <c r="Y66" s="1051" t="s">
        <v>160</v>
      </c>
      <c r="Z66" s="1053" t="s">
        <v>359</v>
      </c>
      <c r="AM66" s="10"/>
      <c r="AN66" s="10"/>
      <c r="AO66" s="10"/>
      <c r="AP66" s="10"/>
      <c r="AQ66" s="10"/>
      <c r="AR66" s="10"/>
      <c r="AS66" s="10"/>
      <c r="AT66" s="10"/>
      <c r="AU66" s="10"/>
      <c r="AV66" s="6"/>
      <c r="AW66" s="6"/>
      <c r="AX66" s="6"/>
      <c r="AY66" s="6"/>
      <c r="AZ66" s="6"/>
    </row>
    <row r="67" spans="1:52" ht="30" customHeight="1" thickBot="1" x14ac:dyDescent="0.25">
      <c r="A67" s="1307" t="s">
        <v>377</v>
      </c>
      <c r="B67" s="1308"/>
      <c r="C67" s="1286" t="s">
        <v>359</v>
      </c>
      <c r="D67" s="1286" t="s">
        <v>16</v>
      </c>
      <c r="E67" s="1288" t="s">
        <v>189</v>
      </c>
      <c r="F67" s="1288" t="s">
        <v>190</v>
      </c>
      <c r="G67" s="1288" t="s">
        <v>191</v>
      </c>
      <c r="H67" s="1288" t="s">
        <v>192</v>
      </c>
      <c r="I67" s="1288" t="s">
        <v>193</v>
      </c>
      <c r="J67" s="1288" t="s">
        <v>194</v>
      </c>
      <c r="K67" s="1288" t="s">
        <v>21</v>
      </c>
      <c r="L67" s="1300" t="s">
        <v>195</v>
      </c>
      <c r="M67" s="328"/>
      <c r="N67" s="1302" t="s">
        <v>359</v>
      </c>
      <c r="O67" s="1290" t="s">
        <v>193</v>
      </c>
      <c r="P67" s="1291"/>
      <c r="Q67" s="1292"/>
      <c r="R67" s="1296" t="s">
        <v>21</v>
      </c>
      <c r="S67" s="1298" t="s">
        <v>195</v>
      </c>
      <c r="T67" s="10"/>
      <c r="V67" s="1081"/>
      <c r="W67" s="1050"/>
      <c r="X67" s="1050"/>
      <c r="Y67" s="1052"/>
      <c r="Z67" s="1054"/>
      <c r="AM67" s="10"/>
      <c r="AN67" s="10"/>
      <c r="AO67" s="10"/>
      <c r="AP67" s="10"/>
      <c r="AQ67" s="10"/>
      <c r="AR67" s="10"/>
      <c r="AS67" s="10"/>
      <c r="AT67" s="10"/>
      <c r="AU67" s="10"/>
      <c r="AV67" s="6"/>
      <c r="AW67" s="6"/>
      <c r="AX67" s="6"/>
      <c r="AY67" s="6"/>
      <c r="AZ67" s="6"/>
    </row>
    <row r="68" spans="1:52" ht="39.950000000000003" customHeight="1" thickBot="1" x14ac:dyDescent="0.25">
      <c r="A68" s="1309"/>
      <c r="B68" s="1310"/>
      <c r="C68" s="1287"/>
      <c r="D68" s="1287"/>
      <c r="E68" s="1289"/>
      <c r="F68" s="1289"/>
      <c r="G68" s="1289"/>
      <c r="H68" s="1289"/>
      <c r="I68" s="1289"/>
      <c r="J68" s="1289"/>
      <c r="K68" s="1289"/>
      <c r="L68" s="1301"/>
      <c r="M68" s="328"/>
      <c r="N68" s="1303"/>
      <c r="O68" s="1293"/>
      <c r="P68" s="1294"/>
      <c r="Q68" s="1295"/>
      <c r="R68" s="1297"/>
      <c r="S68" s="1299"/>
      <c r="T68" s="10"/>
      <c r="V68" s="288"/>
      <c r="W68" s="289"/>
      <c r="X68" s="289"/>
      <c r="Y68" s="289"/>
      <c r="Z68" s="290"/>
      <c r="AM68" s="10"/>
      <c r="AN68" s="10"/>
      <c r="AO68" s="10"/>
      <c r="AP68" s="10"/>
      <c r="AQ68" s="10"/>
      <c r="AR68" s="10"/>
      <c r="AS68" s="10"/>
      <c r="AT68" s="10"/>
      <c r="AU68" s="10"/>
      <c r="AV68" s="6"/>
      <c r="AW68" s="6"/>
      <c r="AX68" s="6"/>
      <c r="AY68" s="6"/>
      <c r="AZ68" s="6"/>
    </row>
    <row r="69" spans="1:52" ht="30" customHeight="1" thickBot="1" x14ac:dyDescent="0.25">
      <c r="A69" s="325"/>
      <c r="B69" s="326"/>
      <c r="C69" s="327"/>
      <c r="D69" s="364"/>
      <c r="E69" s="364"/>
      <c r="F69" s="364"/>
      <c r="G69" s="364"/>
      <c r="H69" s="364"/>
      <c r="I69" s="328"/>
      <c r="J69" s="328"/>
      <c r="K69" s="328"/>
      <c r="L69" s="328"/>
      <c r="M69" s="328"/>
      <c r="N69" s="325"/>
      <c r="O69" s="356"/>
      <c r="P69" s="356"/>
      <c r="Q69" s="356"/>
      <c r="R69" s="356"/>
      <c r="S69" s="358"/>
      <c r="V69" s="192">
        <v>1</v>
      </c>
      <c r="W69" s="194" t="s">
        <v>88</v>
      </c>
      <c r="X69" s="194">
        <v>31301284</v>
      </c>
      <c r="Y69" s="194">
        <v>1E-3</v>
      </c>
      <c r="Z69" s="12" t="s">
        <v>167</v>
      </c>
      <c r="AM69" s="10"/>
      <c r="AN69" s="10"/>
      <c r="AO69" s="10"/>
      <c r="AP69" s="10"/>
      <c r="AQ69" s="10"/>
      <c r="AR69" s="10"/>
      <c r="AS69" s="10"/>
      <c r="AT69" s="10"/>
      <c r="AU69" s="10"/>
      <c r="AV69" s="6"/>
      <c r="AW69" s="6"/>
      <c r="AX69" s="6"/>
      <c r="AY69" s="6"/>
      <c r="AZ69" s="6"/>
    </row>
    <row r="70" spans="1:52" ht="30" customHeight="1" x14ac:dyDescent="0.2">
      <c r="A70" s="1323" t="s">
        <v>284</v>
      </c>
      <c r="B70" s="1324"/>
      <c r="C70" s="1334" t="s">
        <v>239</v>
      </c>
      <c r="D70" s="1337" t="s">
        <v>196</v>
      </c>
      <c r="E70" s="1340" t="s">
        <v>285</v>
      </c>
      <c r="F70" s="390">
        <v>15.3</v>
      </c>
      <c r="G70" s="390">
        <v>0.1</v>
      </c>
      <c r="H70" s="391">
        <v>-0.1</v>
      </c>
      <c r="I70" s="390">
        <v>0.2</v>
      </c>
      <c r="J70" s="1343">
        <v>2</v>
      </c>
      <c r="K70" s="1344">
        <v>43258</v>
      </c>
      <c r="L70" s="1317" t="s">
        <v>335</v>
      </c>
      <c r="M70" s="328"/>
      <c r="N70" s="368"/>
      <c r="O70" s="360" t="s">
        <v>237</v>
      </c>
      <c r="P70" s="361" t="s">
        <v>287</v>
      </c>
      <c r="Q70" s="361" t="s">
        <v>238</v>
      </c>
      <c r="R70" s="1345" t="s">
        <v>379</v>
      </c>
      <c r="S70" s="1320" t="s">
        <v>370</v>
      </c>
      <c r="V70" s="192">
        <v>2</v>
      </c>
      <c r="W70" s="194" t="s">
        <v>114</v>
      </c>
      <c r="X70" s="194" t="s">
        <v>91</v>
      </c>
      <c r="Y70" s="194">
        <v>1.0000000000000001E-5</v>
      </c>
      <c r="Z70" s="12" t="s">
        <v>168</v>
      </c>
      <c r="AM70" s="10"/>
      <c r="AN70" s="10"/>
      <c r="AO70" s="10"/>
      <c r="AP70" s="10"/>
      <c r="AQ70" s="10"/>
      <c r="AR70" s="10"/>
      <c r="AS70" s="10"/>
      <c r="AT70" s="10"/>
      <c r="AU70" s="10"/>
      <c r="AV70" s="6"/>
      <c r="AW70" s="6"/>
      <c r="AX70" s="6"/>
      <c r="AY70" s="6"/>
      <c r="AZ70" s="6"/>
    </row>
    <row r="71" spans="1:52" ht="30" customHeight="1" x14ac:dyDescent="0.2">
      <c r="A71" s="1325"/>
      <c r="B71" s="1326"/>
      <c r="C71" s="1335"/>
      <c r="D71" s="1338"/>
      <c r="E71" s="1341"/>
      <c r="F71" s="392">
        <v>24.9</v>
      </c>
      <c r="G71" s="393">
        <v>0.1</v>
      </c>
      <c r="H71" s="394">
        <v>0</v>
      </c>
      <c r="I71" s="392">
        <v>0.2</v>
      </c>
      <c r="J71" s="1330"/>
      <c r="K71" s="1312"/>
      <c r="L71" s="1318"/>
      <c r="M71" s="328"/>
      <c r="N71" s="365" t="s">
        <v>290</v>
      </c>
      <c r="O71" s="411">
        <f>MAX(I70:I72)</f>
        <v>0.2</v>
      </c>
      <c r="P71" s="411">
        <f>MAX(I73:I75)</f>
        <v>1.7</v>
      </c>
      <c r="Q71" s="412">
        <f>MAX(I76:I78)</f>
        <v>0.19</v>
      </c>
      <c r="R71" s="1346"/>
      <c r="S71" s="1321"/>
      <c r="V71" s="192">
        <v>3</v>
      </c>
      <c r="W71" s="194" t="s">
        <v>88</v>
      </c>
      <c r="X71" s="194">
        <v>31301283</v>
      </c>
      <c r="Y71" s="196">
        <v>1E-3</v>
      </c>
      <c r="Z71" s="12" t="s">
        <v>169</v>
      </c>
      <c r="AM71" s="10"/>
      <c r="AN71" s="10"/>
      <c r="AO71" s="10"/>
      <c r="AP71" s="10"/>
      <c r="AQ71" s="10"/>
      <c r="AR71" s="10"/>
      <c r="AS71" s="10"/>
      <c r="AT71" s="10"/>
      <c r="AU71" s="10"/>
      <c r="AV71" s="6"/>
      <c r="AW71" s="6"/>
      <c r="AX71" s="6"/>
      <c r="AY71" s="6"/>
      <c r="AZ71" s="6"/>
    </row>
    <row r="72" spans="1:52" ht="30" customHeight="1" thickBot="1" x14ac:dyDescent="0.25">
      <c r="A72" s="1327"/>
      <c r="B72" s="1328"/>
      <c r="C72" s="1335"/>
      <c r="D72" s="1338"/>
      <c r="E72" s="1341"/>
      <c r="F72" s="395">
        <v>29.7</v>
      </c>
      <c r="G72" s="393">
        <v>0.1</v>
      </c>
      <c r="H72" s="394">
        <v>0</v>
      </c>
      <c r="I72" s="392">
        <v>0.2</v>
      </c>
      <c r="J72" s="1331"/>
      <c r="K72" s="1332"/>
      <c r="L72" s="1319"/>
      <c r="M72" s="328"/>
      <c r="N72" s="369"/>
      <c r="O72" s="353"/>
      <c r="P72" s="354"/>
      <c r="Q72" s="354"/>
      <c r="R72" s="1347"/>
      <c r="S72" s="1322"/>
      <c r="V72" s="192">
        <v>4</v>
      </c>
      <c r="W72" s="194" t="s">
        <v>88</v>
      </c>
      <c r="X72" s="194">
        <v>34508523</v>
      </c>
      <c r="Y72" s="194">
        <v>0.01</v>
      </c>
      <c r="Z72" s="12" t="s">
        <v>211</v>
      </c>
      <c r="AM72" s="10"/>
      <c r="AN72" s="10"/>
      <c r="AO72" s="10"/>
      <c r="AP72" s="10"/>
      <c r="AQ72" s="10"/>
      <c r="AR72" s="10"/>
      <c r="AS72" s="10"/>
      <c r="AT72" s="10"/>
      <c r="AU72" s="10"/>
      <c r="AV72" s="6"/>
      <c r="AW72" s="6"/>
      <c r="AX72" s="6"/>
      <c r="AY72" s="6"/>
      <c r="AZ72" s="6"/>
    </row>
    <row r="73" spans="1:52" ht="30" customHeight="1" x14ac:dyDescent="0.2">
      <c r="A73" s="1323" t="s">
        <v>291</v>
      </c>
      <c r="B73" s="1324"/>
      <c r="C73" s="1335"/>
      <c r="D73" s="1338"/>
      <c r="E73" s="1341"/>
      <c r="F73" s="392">
        <v>33.1</v>
      </c>
      <c r="G73" s="393">
        <v>0.1</v>
      </c>
      <c r="H73" s="392">
        <v>-3.1</v>
      </c>
      <c r="I73" s="392">
        <v>1.7</v>
      </c>
      <c r="J73" s="1329">
        <v>2</v>
      </c>
      <c r="K73" s="1311">
        <v>43264</v>
      </c>
      <c r="L73" s="1333" t="s">
        <v>336</v>
      </c>
      <c r="M73" s="328"/>
      <c r="N73" s="325"/>
      <c r="O73" s="328"/>
      <c r="P73" s="328"/>
      <c r="Q73" s="328"/>
      <c r="R73" s="328"/>
      <c r="S73" s="330"/>
      <c r="V73" s="192">
        <v>5</v>
      </c>
      <c r="W73" s="194" t="s">
        <v>88</v>
      </c>
      <c r="X73" s="194">
        <v>29605076</v>
      </c>
      <c r="Y73" s="197">
        <v>0.1</v>
      </c>
      <c r="Z73" s="12" t="s">
        <v>170</v>
      </c>
      <c r="AM73" s="10"/>
      <c r="AN73" s="10"/>
      <c r="AO73" s="10"/>
      <c r="AP73" s="10"/>
      <c r="AQ73" s="10"/>
      <c r="AR73" s="10"/>
      <c r="AS73" s="10"/>
      <c r="AT73" s="10"/>
      <c r="AU73" s="10"/>
      <c r="AV73" s="6"/>
      <c r="AW73" s="6"/>
      <c r="AX73" s="6"/>
      <c r="AY73" s="6"/>
      <c r="AZ73" s="6"/>
    </row>
    <row r="74" spans="1:52" ht="30" customHeight="1" thickBot="1" x14ac:dyDescent="0.25">
      <c r="A74" s="1325"/>
      <c r="B74" s="1326"/>
      <c r="C74" s="1335"/>
      <c r="D74" s="1338"/>
      <c r="E74" s="1341"/>
      <c r="F74" s="395">
        <v>51</v>
      </c>
      <c r="G74" s="393">
        <v>0.1</v>
      </c>
      <c r="H74" s="395">
        <v>-1</v>
      </c>
      <c r="I74" s="392">
        <v>1.7</v>
      </c>
      <c r="J74" s="1330"/>
      <c r="K74" s="1312"/>
      <c r="L74" s="1318"/>
      <c r="M74" s="328"/>
      <c r="N74" s="325"/>
      <c r="O74" s="328"/>
      <c r="P74" s="328"/>
      <c r="Q74" s="328"/>
      <c r="R74" s="328"/>
      <c r="S74" s="330"/>
      <c r="V74" s="198">
        <v>6</v>
      </c>
      <c r="W74" s="200" t="s">
        <v>88</v>
      </c>
      <c r="X74" s="200">
        <v>29605077</v>
      </c>
      <c r="Y74" s="200">
        <v>0.1</v>
      </c>
      <c r="Z74" s="178" t="s">
        <v>171</v>
      </c>
      <c r="AM74" s="10"/>
      <c r="AN74" s="10"/>
      <c r="AO74" s="10"/>
      <c r="AP74" s="10"/>
      <c r="AQ74" s="10"/>
      <c r="AR74" s="10"/>
      <c r="AS74" s="10"/>
      <c r="AT74" s="10"/>
      <c r="AU74" s="10"/>
      <c r="AV74" s="6"/>
      <c r="AW74" s="6"/>
      <c r="AX74" s="6"/>
      <c r="AY74" s="6"/>
      <c r="AZ74" s="6"/>
    </row>
    <row r="75" spans="1:52" ht="30" customHeight="1" thickBot="1" x14ac:dyDescent="0.25">
      <c r="A75" s="1327"/>
      <c r="B75" s="1328"/>
      <c r="C75" s="1335"/>
      <c r="D75" s="1338"/>
      <c r="E75" s="1341"/>
      <c r="F75" s="392">
        <v>77.2</v>
      </c>
      <c r="G75" s="393">
        <v>0.1</v>
      </c>
      <c r="H75" s="392">
        <v>2.8</v>
      </c>
      <c r="I75" s="392">
        <v>1.7</v>
      </c>
      <c r="J75" s="1331"/>
      <c r="K75" s="1332"/>
      <c r="L75" s="1319"/>
      <c r="M75" s="328"/>
      <c r="N75" s="325"/>
      <c r="O75" s="328"/>
      <c r="P75" s="328"/>
      <c r="Q75" s="328"/>
      <c r="R75" s="328"/>
      <c r="S75" s="330"/>
      <c r="AM75" s="10"/>
      <c r="AN75" s="10"/>
      <c r="AO75" s="10"/>
      <c r="AP75" s="10"/>
      <c r="AQ75" s="10"/>
      <c r="AR75" s="10"/>
      <c r="AS75" s="10"/>
      <c r="AT75" s="10"/>
      <c r="AU75" s="10"/>
      <c r="AV75" s="6"/>
      <c r="AW75" s="6"/>
      <c r="AX75" s="6"/>
      <c r="AY75" s="6"/>
      <c r="AZ75" s="6"/>
    </row>
    <row r="76" spans="1:52" ht="30" customHeight="1" thickBot="1" x14ac:dyDescent="0.25">
      <c r="A76" s="1323" t="s">
        <v>464</v>
      </c>
      <c r="B76" s="1324"/>
      <c r="C76" s="1335"/>
      <c r="D76" s="1338"/>
      <c r="E76" s="1341"/>
      <c r="F76" s="392">
        <v>698.3</v>
      </c>
      <c r="G76" s="392">
        <v>0.1</v>
      </c>
      <c r="H76" s="392">
        <v>-0.92</v>
      </c>
      <c r="I76" s="392">
        <v>7.5999999999999998E-2</v>
      </c>
      <c r="J76" s="1329">
        <v>2</v>
      </c>
      <c r="K76" s="1311">
        <v>43333</v>
      </c>
      <c r="L76" s="1314" t="s">
        <v>366</v>
      </c>
      <c r="M76" s="328"/>
      <c r="N76" s="325"/>
      <c r="O76" s="328"/>
      <c r="P76" s="328"/>
      <c r="Q76" s="328"/>
      <c r="R76" s="328"/>
      <c r="S76" s="330"/>
      <c r="AM76" s="10"/>
      <c r="AN76" s="10"/>
      <c r="AY76" s="6"/>
      <c r="AZ76" s="6"/>
    </row>
    <row r="77" spans="1:52" ht="30" customHeight="1" x14ac:dyDescent="0.2">
      <c r="A77" s="1325"/>
      <c r="B77" s="1326"/>
      <c r="C77" s="1335"/>
      <c r="D77" s="1338"/>
      <c r="E77" s="1341"/>
      <c r="F77" s="392">
        <v>752.6</v>
      </c>
      <c r="G77" s="392">
        <v>0.1</v>
      </c>
      <c r="H77" s="392">
        <v>-0.89</v>
      </c>
      <c r="I77" s="392">
        <v>7.8E-2</v>
      </c>
      <c r="J77" s="1330"/>
      <c r="K77" s="1312"/>
      <c r="L77" s="1315"/>
      <c r="M77" s="328"/>
      <c r="N77" s="325"/>
      <c r="O77" s="328"/>
      <c r="P77" s="328"/>
      <c r="Q77" s="328"/>
      <c r="R77" s="328"/>
      <c r="S77" s="330"/>
      <c r="V77" s="1274" t="s">
        <v>227</v>
      </c>
      <c r="W77" s="1275"/>
      <c r="X77" s="1276"/>
      <c r="AM77" s="10"/>
      <c r="AN77" s="10"/>
      <c r="AY77" s="6"/>
      <c r="AZ77" s="6"/>
    </row>
    <row r="78" spans="1:52" ht="30" customHeight="1" thickBot="1" x14ac:dyDescent="0.25">
      <c r="A78" s="1327"/>
      <c r="B78" s="1328"/>
      <c r="C78" s="1336"/>
      <c r="D78" s="1339"/>
      <c r="E78" s="1342"/>
      <c r="F78" s="396">
        <v>798.4</v>
      </c>
      <c r="G78" s="397">
        <v>0.1</v>
      </c>
      <c r="H78" s="397">
        <v>-0.79</v>
      </c>
      <c r="I78" s="397">
        <v>0.19</v>
      </c>
      <c r="J78" s="1399"/>
      <c r="K78" s="1313"/>
      <c r="L78" s="1316"/>
      <c r="M78" s="328"/>
      <c r="N78" s="325"/>
      <c r="O78" s="328"/>
      <c r="P78" s="328"/>
      <c r="Q78" s="328"/>
      <c r="R78" s="328"/>
      <c r="S78" s="330"/>
      <c r="V78" s="1277"/>
      <c r="W78" s="1278"/>
      <c r="X78" s="1279"/>
      <c r="AM78" s="10"/>
      <c r="AN78" s="10"/>
      <c r="AY78" s="6"/>
      <c r="AZ78" s="6"/>
    </row>
    <row r="79" spans="1:52" ht="30" customHeight="1" thickBot="1" x14ac:dyDescent="0.25">
      <c r="A79" s="325"/>
      <c r="B79" s="328"/>
      <c r="C79" s="328"/>
      <c r="D79" s="328"/>
      <c r="E79" s="328"/>
      <c r="F79" s="328"/>
      <c r="G79" s="328"/>
      <c r="H79" s="328"/>
      <c r="I79" s="328"/>
      <c r="J79" s="328"/>
      <c r="K79" s="328"/>
      <c r="L79" s="328"/>
      <c r="M79" s="328"/>
      <c r="N79" s="325"/>
      <c r="O79" s="328"/>
      <c r="P79" s="328"/>
      <c r="Q79" s="328"/>
      <c r="R79" s="328"/>
      <c r="S79" s="330"/>
      <c r="V79" s="1043" t="s">
        <v>355</v>
      </c>
      <c r="W79" s="1044"/>
      <c r="X79" s="1045"/>
      <c r="AM79" s="10"/>
      <c r="AN79" s="10"/>
      <c r="AY79" s="6"/>
      <c r="AZ79" s="6"/>
    </row>
    <row r="80" spans="1:52" ht="30" customHeight="1" x14ac:dyDescent="0.2">
      <c r="A80" s="1352" t="s">
        <v>284</v>
      </c>
      <c r="B80" s="1353"/>
      <c r="C80" s="1334" t="s">
        <v>295</v>
      </c>
      <c r="D80" s="1358" t="s">
        <v>196</v>
      </c>
      <c r="E80" s="1340">
        <v>19506160802033</v>
      </c>
      <c r="F80" s="391">
        <v>15.4</v>
      </c>
      <c r="G80" s="390">
        <v>0.1</v>
      </c>
      <c r="H80" s="390">
        <v>-0.2</v>
      </c>
      <c r="I80" s="398">
        <v>0.2</v>
      </c>
      <c r="J80" s="1359">
        <v>2</v>
      </c>
      <c r="K80" s="1362">
        <v>43258</v>
      </c>
      <c r="L80" s="1363" t="s">
        <v>337</v>
      </c>
      <c r="M80" s="328"/>
      <c r="N80" s="368"/>
      <c r="O80" s="362" t="s">
        <v>237</v>
      </c>
      <c r="P80" s="363" t="s">
        <v>287</v>
      </c>
      <c r="Q80" s="363" t="s">
        <v>238</v>
      </c>
      <c r="R80" s="1345" t="s">
        <v>380</v>
      </c>
      <c r="S80" s="1320" t="s">
        <v>371</v>
      </c>
      <c r="V80" s="186"/>
      <c r="W80" s="187"/>
      <c r="X80" s="313"/>
      <c r="AM80" s="10"/>
      <c r="AN80" s="10"/>
      <c r="AY80" s="6"/>
      <c r="AZ80" s="6"/>
    </row>
    <row r="81" spans="1:52" ht="30" customHeight="1" x14ac:dyDescent="0.2">
      <c r="A81" s="1354"/>
      <c r="B81" s="1355"/>
      <c r="C81" s="1335"/>
      <c r="D81" s="1341"/>
      <c r="E81" s="1341"/>
      <c r="F81" s="392">
        <v>24.8</v>
      </c>
      <c r="G81" s="392">
        <v>0.1</v>
      </c>
      <c r="H81" s="392">
        <v>0.1</v>
      </c>
      <c r="I81" s="399">
        <v>0.3</v>
      </c>
      <c r="J81" s="1360"/>
      <c r="K81" s="1360"/>
      <c r="L81" s="1364"/>
      <c r="M81" s="328"/>
      <c r="N81" s="365" t="s">
        <v>299</v>
      </c>
      <c r="O81" s="411">
        <f>MAX(I80:I82)</f>
        <v>0.4</v>
      </c>
      <c r="P81" s="413">
        <f>MAX(I83:I85)</f>
        <v>1.7</v>
      </c>
      <c r="Q81" s="414">
        <f>MAX(I86:I88)</f>
        <v>0.18</v>
      </c>
      <c r="R81" s="1346"/>
      <c r="S81" s="1321"/>
      <c r="V81" s="192" t="s">
        <v>217</v>
      </c>
      <c r="W81" s="342" t="s">
        <v>327</v>
      </c>
      <c r="X81" s="311" t="s">
        <v>329</v>
      </c>
      <c r="AM81" s="10"/>
      <c r="AN81" s="10"/>
      <c r="AY81" s="6"/>
      <c r="AZ81" s="6"/>
    </row>
    <row r="82" spans="1:52" ht="30" customHeight="1" thickBot="1" x14ac:dyDescent="0.25">
      <c r="A82" s="1356"/>
      <c r="B82" s="1357"/>
      <c r="C82" s="1335"/>
      <c r="D82" s="1341"/>
      <c r="E82" s="1341"/>
      <c r="F82" s="392">
        <v>34.4</v>
      </c>
      <c r="G82" s="392">
        <v>0.1</v>
      </c>
      <c r="H82" s="392">
        <v>0.1</v>
      </c>
      <c r="I82" s="399">
        <v>0.4</v>
      </c>
      <c r="J82" s="1361"/>
      <c r="K82" s="1361"/>
      <c r="L82" s="1365"/>
      <c r="M82" s="328"/>
      <c r="N82" s="366"/>
      <c r="O82" s="353"/>
      <c r="P82" s="354"/>
      <c r="Q82" s="354"/>
      <c r="R82" s="1347"/>
      <c r="S82" s="1322"/>
      <c r="V82" s="343">
        <v>1</v>
      </c>
      <c r="W82" s="344">
        <v>0.3</v>
      </c>
      <c r="X82" s="345">
        <v>1</v>
      </c>
      <c r="AM82" s="10"/>
      <c r="AN82" s="10"/>
      <c r="AY82" s="6"/>
      <c r="AZ82" s="6"/>
    </row>
    <row r="83" spans="1:52" ht="30" customHeight="1" x14ac:dyDescent="0.2">
      <c r="A83" s="1323" t="s">
        <v>291</v>
      </c>
      <c r="B83" s="1324"/>
      <c r="C83" s="1335"/>
      <c r="D83" s="1341"/>
      <c r="E83" s="1341"/>
      <c r="F83" s="392">
        <v>32.5</v>
      </c>
      <c r="G83" s="400">
        <v>0.1</v>
      </c>
      <c r="H83" s="400">
        <v>-2.5</v>
      </c>
      <c r="I83" s="400">
        <v>1.7</v>
      </c>
      <c r="J83" s="1384">
        <v>2</v>
      </c>
      <c r="K83" s="1386">
        <v>43264</v>
      </c>
      <c r="L83" s="1387" t="s">
        <v>338</v>
      </c>
      <c r="M83" s="328"/>
      <c r="N83" s="370"/>
      <c r="O83" s="328"/>
      <c r="P83" s="328"/>
      <c r="Q83" s="328"/>
      <c r="R83" s="328"/>
      <c r="S83" s="331"/>
      <c r="V83" s="343">
        <v>2</v>
      </c>
      <c r="W83" s="344">
        <v>0.4</v>
      </c>
      <c r="X83" s="311">
        <v>1.2</v>
      </c>
      <c r="AM83" s="10"/>
      <c r="AN83" s="10"/>
      <c r="AO83" s="10"/>
      <c r="AP83" s="10"/>
      <c r="AQ83" s="10"/>
      <c r="AR83" s="10"/>
      <c r="AS83" s="10"/>
      <c r="AT83" s="10"/>
      <c r="AU83" s="10"/>
      <c r="AV83" s="6"/>
      <c r="AW83" s="6"/>
      <c r="AX83" s="6"/>
      <c r="AY83" s="6"/>
      <c r="AZ83" s="6"/>
    </row>
    <row r="84" spans="1:52" ht="30" customHeight="1" x14ac:dyDescent="0.2">
      <c r="A84" s="1325"/>
      <c r="B84" s="1326"/>
      <c r="C84" s="1335"/>
      <c r="D84" s="1341"/>
      <c r="E84" s="1341"/>
      <c r="F84" s="392">
        <v>50.6</v>
      </c>
      <c r="G84" s="400">
        <v>0.1</v>
      </c>
      <c r="H84" s="400">
        <v>-0.6</v>
      </c>
      <c r="I84" s="399">
        <v>1.7</v>
      </c>
      <c r="J84" s="1360"/>
      <c r="K84" s="1360"/>
      <c r="L84" s="1364"/>
      <c r="M84" s="328"/>
      <c r="N84" s="325"/>
      <c r="O84" s="328"/>
      <c r="P84" s="328"/>
      <c r="Q84" s="328"/>
      <c r="R84" s="328"/>
      <c r="S84" s="331"/>
      <c r="V84" s="343">
        <v>2</v>
      </c>
      <c r="W84" s="344">
        <v>0.4</v>
      </c>
      <c r="X84" s="311">
        <v>1.2</v>
      </c>
      <c r="AM84" s="10"/>
      <c r="AN84" s="10"/>
      <c r="AO84" s="10"/>
      <c r="AP84" s="10"/>
      <c r="AQ84" s="10"/>
      <c r="AR84" s="10"/>
      <c r="AS84" s="10"/>
      <c r="AT84" s="10"/>
      <c r="AU84" s="10"/>
      <c r="AV84" s="6"/>
      <c r="AW84" s="6"/>
      <c r="AX84" s="6"/>
      <c r="AY84" s="6"/>
      <c r="AZ84" s="6"/>
    </row>
    <row r="85" spans="1:52" ht="30" customHeight="1" thickBot="1" x14ac:dyDescent="0.25">
      <c r="A85" s="1327"/>
      <c r="B85" s="1328"/>
      <c r="C85" s="1335"/>
      <c r="D85" s="1341"/>
      <c r="E85" s="1341"/>
      <c r="F85" s="392">
        <v>77.099999999999994</v>
      </c>
      <c r="G85" s="400">
        <v>0.1</v>
      </c>
      <c r="H85" s="400">
        <v>2.9</v>
      </c>
      <c r="I85" s="399">
        <v>1.7</v>
      </c>
      <c r="J85" s="1361"/>
      <c r="K85" s="1361"/>
      <c r="L85" s="1365"/>
      <c r="M85" s="328"/>
      <c r="N85" s="325"/>
      <c r="O85" s="328"/>
      <c r="P85" s="328"/>
      <c r="Q85" s="328"/>
      <c r="R85" s="328"/>
      <c r="S85" s="331"/>
      <c r="V85" s="343">
        <v>5</v>
      </c>
      <c r="W85" s="344">
        <v>0.5</v>
      </c>
      <c r="X85" s="311">
        <v>1.6</v>
      </c>
      <c r="AM85" s="10"/>
      <c r="AN85" s="10"/>
      <c r="AO85" s="10"/>
      <c r="AP85" s="10"/>
      <c r="AQ85" s="10"/>
      <c r="AR85" s="10"/>
      <c r="AS85" s="10"/>
      <c r="AT85" s="10"/>
      <c r="AU85" s="10"/>
      <c r="AV85" s="6"/>
      <c r="AW85" s="6"/>
      <c r="AX85" s="6"/>
      <c r="AY85" s="6"/>
      <c r="AZ85" s="6"/>
    </row>
    <row r="86" spans="1:52" ht="30" customHeight="1" x14ac:dyDescent="0.2">
      <c r="A86" s="1323" t="s">
        <v>464</v>
      </c>
      <c r="B86" s="1324"/>
      <c r="C86" s="1335"/>
      <c r="D86" s="1341"/>
      <c r="E86" s="1341"/>
      <c r="F86" s="395">
        <v>698.3</v>
      </c>
      <c r="G86" s="400">
        <v>0.1</v>
      </c>
      <c r="H86" s="401">
        <v>-0.82</v>
      </c>
      <c r="I86" s="402">
        <v>7.6999999999999999E-2</v>
      </c>
      <c r="J86" s="1384">
        <v>2</v>
      </c>
      <c r="K86" s="1386">
        <v>43333</v>
      </c>
      <c r="L86" s="1387" t="s">
        <v>367</v>
      </c>
      <c r="M86" s="328"/>
      <c r="N86" s="325"/>
      <c r="O86" s="328"/>
      <c r="P86" s="328"/>
      <c r="Q86" s="328"/>
      <c r="R86" s="328"/>
      <c r="S86" s="331"/>
      <c r="V86" s="343">
        <v>10</v>
      </c>
      <c r="W86" s="344">
        <v>0.6</v>
      </c>
      <c r="X86" s="311">
        <v>2</v>
      </c>
      <c r="AB86" s="10"/>
      <c r="AM86" s="10"/>
      <c r="AN86" s="10"/>
      <c r="AO86" s="10"/>
      <c r="AP86" s="10"/>
      <c r="AQ86" s="10"/>
      <c r="AR86" s="10"/>
      <c r="AS86" s="10"/>
      <c r="AT86" s="10"/>
      <c r="AU86" s="10"/>
      <c r="AV86" s="6"/>
      <c r="AW86" s="6"/>
      <c r="AX86" s="6"/>
      <c r="AY86" s="6"/>
      <c r="AZ86" s="6"/>
    </row>
    <row r="87" spans="1:52" ht="30" customHeight="1" x14ac:dyDescent="0.2">
      <c r="A87" s="1325"/>
      <c r="B87" s="1326"/>
      <c r="C87" s="1335"/>
      <c r="D87" s="1341"/>
      <c r="E87" s="1341"/>
      <c r="F87" s="392">
        <v>752.7</v>
      </c>
      <c r="G87" s="400">
        <v>0.1</v>
      </c>
      <c r="H87" s="401">
        <v>-0.79</v>
      </c>
      <c r="I87" s="402">
        <v>7.8E-2</v>
      </c>
      <c r="J87" s="1360"/>
      <c r="K87" s="1360"/>
      <c r="L87" s="1364"/>
      <c r="M87" s="328"/>
      <c r="N87" s="325"/>
      <c r="O87" s="328"/>
      <c r="P87" s="328"/>
      <c r="Q87" s="328"/>
      <c r="R87" s="328"/>
      <c r="S87" s="331"/>
      <c r="V87" s="343">
        <v>20</v>
      </c>
      <c r="W87" s="344">
        <v>0.8</v>
      </c>
      <c r="X87" s="311">
        <v>2.5</v>
      </c>
      <c r="AB87" s="10"/>
      <c r="AM87" s="10"/>
      <c r="AN87" s="10"/>
      <c r="AO87" s="10"/>
      <c r="AV87" s="6"/>
      <c r="AW87" s="6"/>
      <c r="AX87" s="6"/>
      <c r="AY87" s="6"/>
      <c r="AZ87" s="6"/>
    </row>
    <row r="88" spans="1:52" ht="30" customHeight="1" thickBot="1" x14ac:dyDescent="0.25">
      <c r="A88" s="1327"/>
      <c r="B88" s="1328"/>
      <c r="C88" s="1336"/>
      <c r="D88" s="1342"/>
      <c r="E88" s="1342"/>
      <c r="F88" s="397">
        <v>798.5</v>
      </c>
      <c r="G88" s="403">
        <v>0.1</v>
      </c>
      <c r="H88" s="404">
        <v>-0.53</v>
      </c>
      <c r="I88" s="404">
        <v>0.18</v>
      </c>
      <c r="J88" s="1385"/>
      <c r="K88" s="1385"/>
      <c r="L88" s="1388"/>
      <c r="M88" s="328"/>
      <c r="N88" s="325"/>
      <c r="O88" s="328"/>
      <c r="P88" s="328"/>
      <c r="Q88" s="328"/>
      <c r="R88" s="328"/>
      <c r="S88" s="331"/>
      <c r="V88" s="343">
        <v>20</v>
      </c>
      <c r="W88" s="344">
        <v>0.8</v>
      </c>
      <c r="X88" s="311">
        <v>2.5</v>
      </c>
      <c r="AB88" s="10"/>
      <c r="AM88" s="10"/>
      <c r="AN88" s="10"/>
      <c r="AO88" s="10"/>
      <c r="AV88" s="6"/>
      <c r="AW88" s="6"/>
      <c r="AX88" s="6"/>
      <c r="AY88" s="6"/>
      <c r="AZ88" s="6"/>
    </row>
    <row r="89" spans="1:52" ht="30" customHeight="1" thickBot="1" x14ac:dyDescent="0.25">
      <c r="A89" s="334"/>
      <c r="B89" s="335"/>
      <c r="C89" s="336"/>
      <c r="D89" s="337"/>
      <c r="E89" s="338"/>
      <c r="F89" s="336"/>
      <c r="G89" s="336"/>
      <c r="H89" s="336"/>
      <c r="I89" s="336"/>
      <c r="J89" s="336"/>
      <c r="K89" s="339"/>
      <c r="L89" s="340"/>
      <c r="M89" s="328"/>
      <c r="N89" s="325"/>
      <c r="O89" s="328"/>
      <c r="P89" s="328"/>
      <c r="Q89" s="328"/>
      <c r="R89" s="328"/>
      <c r="S89" s="331"/>
      <c r="V89" s="343">
        <v>50</v>
      </c>
      <c r="W89" s="344">
        <v>1</v>
      </c>
      <c r="X89" s="345">
        <v>3</v>
      </c>
      <c r="AB89" s="10"/>
      <c r="AM89" s="10"/>
      <c r="AN89" s="10"/>
      <c r="AO89" s="10"/>
      <c r="AV89" s="6"/>
      <c r="AW89" s="6"/>
      <c r="AX89" s="6"/>
      <c r="AY89" s="6"/>
      <c r="AZ89" s="6"/>
    </row>
    <row r="90" spans="1:52" ht="30" customHeight="1" x14ac:dyDescent="0.2">
      <c r="A90" s="1323" t="s">
        <v>284</v>
      </c>
      <c r="B90" s="1324"/>
      <c r="C90" s="1334" t="s">
        <v>302</v>
      </c>
      <c r="D90" s="1393" t="s">
        <v>196</v>
      </c>
      <c r="E90" s="1340">
        <v>19406160802033</v>
      </c>
      <c r="F90" s="391">
        <v>15.3</v>
      </c>
      <c r="G90" s="390">
        <v>0.1</v>
      </c>
      <c r="H90" s="391">
        <v>0</v>
      </c>
      <c r="I90" s="398">
        <v>0.2</v>
      </c>
      <c r="J90" s="1396">
        <v>2</v>
      </c>
      <c r="K90" s="1397">
        <v>43265</v>
      </c>
      <c r="L90" s="1398" t="s">
        <v>339</v>
      </c>
      <c r="M90" s="328"/>
      <c r="N90" s="368"/>
      <c r="O90" s="332" t="s">
        <v>237</v>
      </c>
      <c r="P90" s="355" t="s">
        <v>287</v>
      </c>
      <c r="Q90" s="355" t="s">
        <v>238</v>
      </c>
      <c r="R90" s="1345" t="s">
        <v>383</v>
      </c>
      <c r="S90" s="1320" t="s">
        <v>372</v>
      </c>
      <c r="V90" s="343">
        <v>100</v>
      </c>
      <c r="W90" s="344">
        <v>1.6</v>
      </c>
      <c r="X90" s="345">
        <v>5</v>
      </c>
      <c r="AB90" s="10"/>
      <c r="AC90" s="10"/>
      <c r="AK90" s="10"/>
      <c r="AL90" s="10"/>
      <c r="AM90" s="10"/>
      <c r="AN90" s="10"/>
      <c r="AO90" s="10"/>
      <c r="AP90" s="10"/>
      <c r="AQ90" s="10"/>
      <c r="AR90" s="10"/>
      <c r="AS90" s="10"/>
      <c r="AT90" s="10"/>
      <c r="AU90" s="10"/>
      <c r="AV90" s="6"/>
      <c r="AW90" s="6"/>
      <c r="AX90" s="6"/>
      <c r="AY90" s="6"/>
      <c r="AZ90" s="6"/>
    </row>
    <row r="91" spans="1:52" ht="30" customHeight="1" x14ac:dyDescent="0.2">
      <c r="A91" s="1325"/>
      <c r="B91" s="1326"/>
      <c r="C91" s="1335"/>
      <c r="D91" s="1394"/>
      <c r="E91" s="1341"/>
      <c r="F91" s="392">
        <v>24.8</v>
      </c>
      <c r="G91" s="392">
        <v>0.1</v>
      </c>
      <c r="H91" s="395">
        <v>0</v>
      </c>
      <c r="I91" s="399">
        <v>0.2</v>
      </c>
      <c r="J91" s="1367"/>
      <c r="K91" s="1367"/>
      <c r="L91" s="1370"/>
      <c r="M91" s="328"/>
      <c r="N91" s="365" t="s">
        <v>307</v>
      </c>
      <c r="O91" s="411">
        <f>MAX(I90:I92)</f>
        <v>0.4</v>
      </c>
      <c r="P91" s="415">
        <f>MAX(I93:I95)</f>
        <v>1.7</v>
      </c>
      <c r="Q91" s="415">
        <f>MAX(I96:I98)</f>
        <v>0.11</v>
      </c>
      <c r="R91" s="1346"/>
      <c r="S91" s="1321"/>
      <c r="V91" s="343">
        <v>200</v>
      </c>
      <c r="W91" s="344">
        <v>1.6</v>
      </c>
      <c r="X91" s="311">
        <v>10</v>
      </c>
      <c r="AB91" s="10"/>
      <c r="AC91" s="10"/>
      <c r="AK91" s="10"/>
      <c r="AL91" s="10"/>
      <c r="AM91" s="10"/>
      <c r="AN91" s="10"/>
      <c r="AO91" s="10"/>
      <c r="AP91" s="10"/>
      <c r="AQ91" s="10"/>
      <c r="AR91" s="10"/>
      <c r="AS91" s="10"/>
      <c r="AT91" s="10"/>
      <c r="AU91" s="10"/>
      <c r="AV91" s="6"/>
      <c r="AW91" s="6"/>
      <c r="AX91" s="6"/>
      <c r="AY91" s="6"/>
      <c r="AZ91" s="6"/>
    </row>
    <row r="92" spans="1:52" ht="30" customHeight="1" thickBot="1" x14ac:dyDescent="0.25">
      <c r="A92" s="1327"/>
      <c r="B92" s="1328"/>
      <c r="C92" s="1335"/>
      <c r="D92" s="1394"/>
      <c r="E92" s="1341"/>
      <c r="F92" s="392">
        <v>34.4</v>
      </c>
      <c r="G92" s="393">
        <v>0.1</v>
      </c>
      <c r="H92" s="392">
        <v>-0.1</v>
      </c>
      <c r="I92" s="399">
        <v>0.4</v>
      </c>
      <c r="J92" s="1367"/>
      <c r="K92" s="1367"/>
      <c r="L92" s="1370"/>
      <c r="M92" s="328"/>
      <c r="N92" s="369"/>
      <c r="O92" s="353"/>
      <c r="P92" s="354"/>
      <c r="Q92" s="354"/>
      <c r="R92" s="1347"/>
      <c r="S92" s="1322"/>
      <c r="V92" s="343">
        <v>200</v>
      </c>
      <c r="W92" s="344">
        <v>1.6</v>
      </c>
      <c r="X92" s="311">
        <v>10</v>
      </c>
      <c r="AB92" s="10"/>
      <c r="AC92" s="10"/>
      <c r="AK92" s="10"/>
      <c r="AL92" s="10"/>
      <c r="AM92" s="10"/>
      <c r="AN92" s="10"/>
      <c r="AO92" s="10"/>
      <c r="AP92" s="10"/>
      <c r="AQ92" s="10"/>
      <c r="AR92" s="10"/>
      <c r="AS92" s="10"/>
      <c r="AT92" s="10"/>
      <c r="AU92" s="10"/>
      <c r="AV92" s="6"/>
      <c r="AW92" s="6"/>
      <c r="AX92" s="6"/>
      <c r="AY92" s="6"/>
      <c r="AZ92" s="6"/>
    </row>
    <row r="93" spans="1:52" ht="30" customHeight="1" x14ac:dyDescent="0.2">
      <c r="A93" s="1323" t="s">
        <v>291</v>
      </c>
      <c r="B93" s="1324"/>
      <c r="C93" s="1335"/>
      <c r="D93" s="1394"/>
      <c r="E93" s="1341"/>
      <c r="F93" s="392">
        <v>32.5</v>
      </c>
      <c r="G93" s="392">
        <v>0.1</v>
      </c>
      <c r="H93" s="392">
        <v>-2.5</v>
      </c>
      <c r="I93" s="405">
        <v>1.7</v>
      </c>
      <c r="J93" s="1366">
        <v>2</v>
      </c>
      <c r="K93" s="1389">
        <v>43266</v>
      </c>
      <c r="L93" s="1369" t="s">
        <v>340</v>
      </c>
      <c r="M93" s="328"/>
      <c r="N93" s="325"/>
      <c r="O93" s="328"/>
      <c r="P93" s="328"/>
      <c r="Q93" s="328"/>
      <c r="R93" s="328"/>
      <c r="S93" s="331"/>
      <c r="V93" s="343">
        <v>500</v>
      </c>
      <c r="W93" s="344">
        <v>8</v>
      </c>
      <c r="X93" s="311">
        <v>25</v>
      </c>
      <c r="AB93" s="10"/>
      <c r="AC93" s="10"/>
      <c r="AK93" s="10"/>
      <c r="AL93" s="10"/>
      <c r="AM93" s="10"/>
      <c r="AN93" s="10"/>
      <c r="AO93" s="10"/>
      <c r="AP93" s="10"/>
      <c r="AQ93" s="10"/>
      <c r="AR93" s="10"/>
      <c r="AS93" s="10"/>
      <c r="AT93" s="10"/>
      <c r="AU93" s="10"/>
      <c r="AV93" s="6"/>
      <c r="AW93" s="6"/>
      <c r="AX93" s="6"/>
      <c r="AY93" s="6"/>
      <c r="AZ93" s="6"/>
    </row>
    <row r="94" spans="1:52" ht="30" customHeight="1" x14ac:dyDescent="0.2">
      <c r="A94" s="1325"/>
      <c r="B94" s="1326"/>
      <c r="C94" s="1335"/>
      <c r="D94" s="1394"/>
      <c r="E94" s="1341"/>
      <c r="F94" s="392">
        <v>50.8</v>
      </c>
      <c r="G94" s="392">
        <v>0.1</v>
      </c>
      <c r="H94" s="392">
        <v>-0.8</v>
      </c>
      <c r="I94" s="399">
        <v>1.7</v>
      </c>
      <c r="J94" s="1367">
        <v>2</v>
      </c>
      <c r="K94" s="1367"/>
      <c r="L94" s="1370"/>
      <c r="M94" s="328"/>
      <c r="N94" s="325"/>
      <c r="O94" s="328"/>
      <c r="P94" s="328"/>
      <c r="Q94" s="328"/>
      <c r="R94" s="328"/>
      <c r="S94" s="331"/>
      <c r="V94" s="346" t="s">
        <v>177</v>
      </c>
      <c r="W94" s="347">
        <v>16</v>
      </c>
      <c r="X94" s="311">
        <v>50</v>
      </c>
      <c r="AA94" s="10"/>
      <c r="AB94" s="10"/>
      <c r="AC94" s="10"/>
      <c r="AG94" s="10"/>
      <c r="AK94" s="10"/>
      <c r="AL94" s="10"/>
      <c r="AM94" s="10"/>
      <c r="AN94" s="10"/>
      <c r="AO94" s="10"/>
      <c r="AP94" s="10"/>
      <c r="AQ94" s="10"/>
      <c r="AR94" s="10"/>
      <c r="AS94" s="10"/>
      <c r="AT94" s="10"/>
      <c r="AU94" s="10"/>
      <c r="AV94" s="6"/>
      <c r="AW94" s="6"/>
      <c r="AX94" s="6"/>
      <c r="AY94" s="6"/>
      <c r="AZ94" s="6"/>
    </row>
    <row r="95" spans="1:52" ht="30" customHeight="1" thickBot="1" x14ac:dyDescent="0.25">
      <c r="A95" s="1327"/>
      <c r="B95" s="1328"/>
      <c r="C95" s="1335"/>
      <c r="D95" s="1394"/>
      <c r="E95" s="1341"/>
      <c r="F95" s="392">
        <v>78.2</v>
      </c>
      <c r="G95" s="392">
        <v>0.1</v>
      </c>
      <c r="H95" s="392">
        <v>1.8</v>
      </c>
      <c r="I95" s="399">
        <v>1.7</v>
      </c>
      <c r="J95" s="1367"/>
      <c r="K95" s="1367"/>
      <c r="L95" s="1370"/>
      <c r="M95" s="328"/>
      <c r="N95" s="325"/>
      <c r="O95" s="328"/>
      <c r="P95" s="328"/>
      <c r="Q95" s="328"/>
      <c r="R95" s="328"/>
      <c r="S95" s="331"/>
      <c r="V95" s="346" t="s">
        <v>178</v>
      </c>
      <c r="W95" s="347">
        <v>30</v>
      </c>
      <c r="X95" s="311">
        <v>100</v>
      </c>
      <c r="Z95" s="10"/>
      <c r="AA95" s="10"/>
      <c r="AB95" s="10"/>
      <c r="AC95" s="10"/>
      <c r="AG95" s="10"/>
      <c r="AK95" s="10"/>
      <c r="AL95" s="10"/>
      <c r="AM95" s="10"/>
      <c r="AN95" s="10"/>
      <c r="AO95" s="10"/>
      <c r="AP95" s="10"/>
      <c r="AQ95" s="10"/>
      <c r="AR95" s="10"/>
      <c r="AS95" s="10"/>
      <c r="AT95" s="10"/>
      <c r="AU95" s="10"/>
      <c r="AV95" s="6"/>
      <c r="AW95" s="6"/>
      <c r="AX95" s="6"/>
      <c r="AY95" s="6"/>
      <c r="AZ95" s="6"/>
    </row>
    <row r="96" spans="1:52" ht="30" customHeight="1" x14ac:dyDescent="0.2">
      <c r="A96" s="1323" t="s">
        <v>464</v>
      </c>
      <c r="B96" s="1324"/>
      <c r="C96" s="1335"/>
      <c r="D96" s="1394"/>
      <c r="E96" s="1341"/>
      <c r="F96" s="395">
        <v>698.4</v>
      </c>
      <c r="G96" s="392">
        <v>0.1</v>
      </c>
      <c r="H96" s="406">
        <v>-0.83</v>
      </c>
      <c r="I96" s="405">
        <v>6.5000000000000002E-2</v>
      </c>
      <c r="J96" s="1366">
        <v>2</v>
      </c>
      <c r="K96" s="1368">
        <v>43333</v>
      </c>
      <c r="L96" s="1369" t="s">
        <v>368</v>
      </c>
      <c r="M96" s="328"/>
      <c r="N96" s="325"/>
      <c r="O96" s="328"/>
      <c r="P96" s="328"/>
      <c r="Q96" s="328"/>
      <c r="R96" s="328"/>
      <c r="S96" s="331"/>
      <c r="V96" s="346" t="s">
        <v>178</v>
      </c>
      <c r="W96" s="347">
        <v>30</v>
      </c>
      <c r="X96" s="311">
        <v>100</v>
      </c>
      <c r="Z96" s="10"/>
      <c r="AA96" s="10"/>
      <c r="AB96" s="10"/>
      <c r="AG96" s="10"/>
      <c r="AK96" s="10"/>
      <c r="AL96" s="10"/>
      <c r="AM96" s="10"/>
      <c r="AN96" s="10"/>
      <c r="AO96" s="10"/>
      <c r="AP96" s="10"/>
      <c r="AQ96" s="10"/>
      <c r="AR96" s="10"/>
      <c r="AS96" s="10"/>
      <c r="AT96" s="10"/>
      <c r="AU96" s="10"/>
      <c r="AV96" s="6"/>
      <c r="AW96" s="6"/>
      <c r="AX96" s="6"/>
      <c r="AY96" s="6"/>
      <c r="AZ96" s="6"/>
    </row>
    <row r="97" spans="1:52" ht="30" customHeight="1" x14ac:dyDescent="0.2">
      <c r="A97" s="1325"/>
      <c r="B97" s="1326"/>
      <c r="C97" s="1335"/>
      <c r="D97" s="1394"/>
      <c r="E97" s="1341"/>
      <c r="F97" s="392">
        <v>752.8</v>
      </c>
      <c r="G97" s="392">
        <v>0.1</v>
      </c>
      <c r="H97" s="406">
        <v>-0.69</v>
      </c>
      <c r="I97" s="399">
        <v>7.8E-2</v>
      </c>
      <c r="J97" s="1367">
        <v>2</v>
      </c>
      <c r="K97" s="1367">
        <v>42671</v>
      </c>
      <c r="L97" s="1370" t="s">
        <v>308</v>
      </c>
      <c r="M97" s="328"/>
      <c r="N97" s="325"/>
      <c r="O97" s="328"/>
      <c r="P97" s="328"/>
      <c r="Q97" s="328"/>
      <c r="R97" s="328"/>
      <c r="S97" s="331"/>
      <c r="V97" s="346" t="s">
        <v>179</v>
      </c>
      <c r="W97" s="347">
        <v>80</v>
      </c>
      <c r="X97" s="311">
        <v>250</v>
      </c>
      <c r="Z97" s="10"/>
      <c r="AA97" s="10"/>
      <c r="AB97" s="10"/>
      <c r="AK97" s="10"/>
      <c r="AL97" s="10"/>
      <c r="AM97" s="10"/>
      <c r="AN97" s="10"/>
      <c r="AO97" s="10"/>
      <c r="AP97" s="10"/>
      <c r="AQ97" s="10"/>
      <c r="AR97" s="10"/>
      <c r="AS97" s="10"/>
      <c r="AT97" s="10"/>
      <c r="AU97" s="10"/>
      <c r="AV97" s="6"/>
      <c r="AW97" s="6"/>
      <c r="AX97" s="6"/>
      <c r="AY97" s="6"/>
      <c r="AZ97" s="6"/>
    </row>
    <row r="98" spans="1:52" ht="30" customHeight="1" thickBot="1" x14ac:dyDescent="0.25">
      <c r="A98" s="1327"/>
      <c r="B98" s="1328"/>
      <c r="C98" s="1336"/>
      <c r="D98" s="1395"/>
      <c r="E98" s="1342"/>
      <c r="F98" s="397">
        <v>798.4</v>
      </c>
      <c r="G98" s="397">
        <v>0.1</v>
      </c>
      <c r="H98" s="407">
        <v>-0.75</v>
      </c>
      <c r="I98" s="408">
        <v>0.11</v>
      </c>
      <c r="J98" s="1400"/>
      <c r="K98" s="1400"/>
      <c r="L98" s="1401"/>
      <c r="M98" s="328"/>
      <c r="N98" s="325"/>
      <c r="O98" s="328"/>
      <c r="P98" s="328"/>
      <c r="Q98" s="328"/>
      <c r="R98" s="328"/>
      <c r="S98" s="331"/>
      <c r="V98" s="346" t="s">
        <v>180</v>
      </c>
      <c r="W98" s="348">
        <v>0.16</v>
      </c>
      <c r="X98" s="311">
        <v>500</v>
      </c>
      <c r="AA98" s="10"/>
      <c r="AB98" s="10"/>
      <c r="AK98" s="10"/>
      <c r="AL98" s="10"/>
      <c r="AM98" s="10"/>
      <c r="AN98" s="10"/>
      <c r="AO98" s="10"/>
      <c r="AP98" s="10"/>
      <c r="AQ98" s="10"/>
      <c r="AR98" s="10"/>
      <c r="AS98" s="10"/>
      <c r="AT98" s="10"/>
      <c r="AU98" s="10"/>
      <c r="AV98" s="6"/>
      <c r="AW98" s="6"/>
      <c r="AX98" s="6"/>
      <c r="AY98" s="6"/>
      <c r="AZ98" s="6"/>
    </row>
    <row r="99" spans="1:52" ht="30" customHeight="1" thickBot="1" x14ac:dyDescent="0.25">
      <c r="A99" s="341"/>
      <c r="B99" s="329"/>
      <c r="C99" s="328"/>
      <c r="D99" s="328"/>
      <c r="E99" s="328"/>
      <c r="F99" s="328"/>
      <c r="G99" s="328"/>
      <c r="H99" s="328"/>
      <c r="I99" s="328"/>
      <c r="J99" s="328"/>
      <c r="K99" s="328"/>
      <c r="L99" s="328"/>
      <c r="M99" s="328"/>
      <c r="N99" s="325"/>
      <c r="O99" s="328"/>
      <c r="P99" s="328"/>
      <c r="Q99" s="328"/>
      <c r="R99" s="328"/>
      <c r="S99" s="331"/>
      <c r="V99" s="349" t="s">
        <v>216</v>
      </c>
      <c r="W99" s="350">
        <v>0.3</v>
      </c>
      <c r="X99" s="178">
        <v>1000</v>
      </c>
      <c r="AA99" s="10"/>
      <c r="AB99" s="10"/>
      <c r="AK99" s="10"/>
      <c r="AL99" s="10"/>
      <c r="AM99" s="10"/>
      <c r="AN99" s="10"/>
      <c r="AO99" s="10"/>
      <c r="AP99" s="10"/>
      <c r="AQ99" s="10"/>
      <c r="AR99" s="10"/>
      <c r="AS99" s="10"/>
      <c r="AT99" s="10"/>
      <c r="AU99" s="10"/>
      <c r="AV99" s="6"/>
      <c r="AW99" s="6"/>
      <c r="AX99" s="6"/>
      <c r="AY99" s="6"/>
      <c r="AZ99" s="6"/>
    </row>
    <row r="100" spans="1:52" ht="30" customHeight="1" x14ac:dyDescent="0.2">
      <c r="A100" s="1323" t="s">
        <v>284</v>
      </c>
      <c r="B100" s="1324"/>
      <c r="C100" s="1390" t="s">
        <v>309</v>
      </c>
      <c r="D100" s="1393" t="s">
        <v>196</v>
      </c>
      <c r="E100" s="1340" t="s">
        <v>310</v>
      </c>
      <c r="F100" s="390">
        <v>15.3</v>
      </c>
      <c r="G100" s="390">
        <v>0.1</v>
      </c>
      <c r="H100" s="391">
        <v>-0.1</v>
      </c>
      <c r="I100" s="409">
        <v>0.2</v>
      </c>
      <c r="J100" s="1396">
        <v>2</v>
      </c>
      <c r="K100" s="1397">
        <v>43252</v>
      </c>
      <c r="L100" s="1398" t="s">
        <v>341</v>
      </c>
      <c r="M100" s="328"/>
      <c r="N100" s="368"/>
      <c r="O100" s="461" t="s">
        <v>237</v>
      </c>
      <c r="P100" s="355" t="s">
        <v>287</v>
      </c>
      <c r="Q100" s="355" t="s">
        <v>238</v>
      </c>
      <c r="R100" s="1345" t="s">
        <v>373</v>
      </c>
      <c r="S100" s="1320" t="s">
        <v>374</v>
      </c>
      <c r="AA100" s="10"/>
      <c r="AB100" s="10"/>
      <c r="AK100" s="10"/>
      <c r="AL100" s="10"/>
      <c r="AM100" s="10"/>
      <c r="AN100" s="10"/>
      <c r="AO100" s="10"/>
      <c r="AP100" s="10"/>
      <c r="AQ100" s="10"/>
      <c r="AR100" s="10"/>
      <c r="AS100" s="10"/>
      <c r="AT100" s="10"/>
      <c r="AU100" s="10"/>
    </row>
    <row r="101" spans="1:52" ht="30" customHeight="1" x14ac:dyDescent="0.2">
      <c r="A101" s="1325"/>
      <c r="B101" s="1326"/>
      <c r="C101" s="1391"/>
      <c r="D101" s="1394"/>
      <c r="E101" s="1341"/>
      <c r="F101" s="392">
        <v>24.9</v>
      </c>
      <c r="G101" s="392">
        <v>0.1</v>
      </c>
      <c r="H101" s="395">
        <v>-0.1</v>
      </c>
      <c r="I101" s="410">
        <v>0.2</v>
      </c>
      <c r="J101" s="1367"/>
      <c r="K101" s="1367"/>
      <c r="L101" s="1370"/>
      <c r="M101" s="328"/>
      <c r="N101" s="458" t="s">
        <v>240</v>
      </c>
      <c r="O101" s="462">
        <f>MAX(I100:I102)</f>
        <v>0.3</v>
      </c>
      <c r="P101" s="415">
        <f>MAX(I103:I105)</f>
        <v>1.7</v>
      </c>
      <c r="Q101" s="415">
        <f>MAX(I106:I108)</f>
        <v>0.11</v>
      </c>
      <c r="R101" s="1346"/>
      <c r="S101" s="1321"/>
      <c r="AA101" s="10"/>
      <c r="AB101" s="10"/>
      <c r="AK101" s="10"/>
      <c r="AL101" s="10"/>
      <c r="AM101" s="10"/>
      <c r="AN101" s="10"/>
      <c r="AO101" s="10"/>
      <c r="AP101" s="10"/>
      <c r="AQ101" s="10"/>
      <c r="AR101" s="10"/>
      <c r="AS101" s="10"/>
      <c r="AT101" s="10"/>
      <c r="AU101" s="10"/>
    </row>
    <row r="102" spans="1:52" ht="30" customHeight="1" thickBot="1" x14ac:dyDescent="0.25">
      <c r="A102" s="1327"/>
      <c r="B102" s="1328"/>
      <c r="C102" s="1391"/>
      <c r="D102" s="1394"/>
      <c r="E102" s="1341"/>
      <c r="F102" s="395">
        <v>29.6</v>
      </c>
      <c r="G102" s="392">
        <v>0.1</v>
      </c>
      <c r="H102" s="395">
        <v>0</v>
      </c>
      <c r="I102" s="410">
        <v>0.3</v>
      </c>
      <c r="J102" s="1367">
        <v>1.96</v>
      </c>
      <c r="K102" s="1367"/>
      <c r="L102" s="1370"/>
      <c r="M102" s="328"/>
      <c r="N102" s="459"/>
      <c r="O102" s="267"/>
      <c r="P102" s="354"/>
      <c r="Q102" s="354"/>
      <c r="R102" s="1347"/>
      <c r="S102" s="1322"/>
      <c r="U102" s="10"/>
      <c r="AA102" s="10"/>
      <c r="AB102" s="10"/>
      <c r="AK102" s="10"/>
      <c r="AL102" s="10"/>
      <c r="AM102" s="10"/>
      <c r="AN102" s="10"/>
      <c r="AO102" s="10"/>
      <c r="AP102" s="10"/>
      <c r="AQ102" s="10"/>
      <c r="AR102" s="10"/>
      <c r="AS102" s="10"/>
      <c r="AT102" s="10"/>
      <c r="AU102" s="10"/>
    </row>
    <row r="103" spans="1:52" ht="30" customHeight="1" x14ac:dyDescent="0.2">
      <c r="A103" s="1323" t="s">
        <v>291</v>
      </c>
      <c r="B103" s="1324"/>
      <c r="C103" s="1391"/>
      <c r="D103" s="1394"/>
      <c r="E103" s="1341"/>
      <c r="F103" s="392">
        <v>33.4</v>
      </c>
      <c r="G103" s="392">
        <v>0.1</v>
      </c>
      <c r="H103" s="392">
        <v>-3.4</v>
      </c>
      <c r="I103" s="405">
        <v>1.7</v>
      </c>
      <c r="J103" s="1366">
        <v>2</v>
      </c>
      <c r="K103" s="1368">
        <v>43257</v>
      </c>
      <c r="L103" s="1369" t="s">
        <v>342</v>
      </c>
      <c r="M103" s="328"/>
      <c r="N103" s="370"/>
      <c r="P103" s="328"/>
      <c r="Q103" s="328"/>
      <c r="R103" s="328"/>
      <c r="S103" s="331"/>
      <c r="U103" s="10"/>
      <c r="AA103" s="10"/>
      <c r="AB103" s="10"/>
      <c r="AG103" s="10"/>
      <c r="AK103" s="10"/>
      <c r="AL103" s="10"/>
      <c r="AM103" s="10"/>
      <c r="AN103" s="10"/>
      <c r="AO103" s="10"/>
      <c r="AP103" s="10"/>
      <c r="AQ103" s="10"/>
      <c r="AR103" s="10"/>
      <c r="AS103" s="10"/>
      <c r="AT103" s="10"/>
      <c r="AU103" s="10"/>
    </row>
    <row r="104" spans="1:52" ht="30" customHeight="1" thickBot="1" x14ac:dyDescent="0.25">
      <c r="A104" s="1325"/>
      <c r="B104" s="1326"/>
      <c r="C104" s="1391"/>
      <c r="D104" s="1394"/>
      <c r="E104" s="1341"/>
      <c r="F104" s="392">
        <v>51.3</v>
      </c>
      <c r="G104" s="392">
        <v>0.1</v>
      </c>
      <c r="H104" s="392">
        <v>-1.3</v>
      </c>
      <c r="I104" s="399">
        <v>1.7</v>
      </c>
      <c r="J104" s="1367">
        <v>1.96</v>
      </c>
      <c r="K104" s="1367"/>
      <c r="L104" s="1370"/>
      <c r="M104" s="328"/>
      <c r="N104" s="325"/>
      <c r="O104" s="328"/>
      <c r="P104" s="328"/>
      <c r="Q104" s="328"/>
      <c r="R104" s="328"/>
      <c r="S104" s="331"/>
      <c r="U104" s="10"/>
      <c r="AA104" s="10"/>
      <c r="AB104" s="10"/>
      <c r="AG104" s="10"/>
      <c r="AK104" s="10"/>
      <c r="AL104" s="10"/>
      <c r="AM104" s="10"/>
      <c r="AN104" s="10"/>
      <c r="AO104" s="10"/>
      <c r="AP104" s="10"/>
      <c r="AQ104" s="10"/>
      <c r="AR104" s="10"/>
      <c r="AS104" s="10"/>
      <c r="AT104" s="10"/>
      <c r="AU104" s="10"/>
    </row>
    <row r="105" spans="1:52" ht="30" customHeight="1" thickBot="1" x14ac:dyDescent="0.25">
      <c r="A105" s="1327"/>
      <c r="B105" s="1328"/>
      <c r="C105" s="1391"/>
      <c r="D105" s="1394"/>
      <c r="E105" s="1341"/>
      <c r="F105" s="392">
        <v>77.400000000000006</v>
      </c>
      <c r="G105" s="392">
        <v>0.1</v>
      </c>
      <c r="H105" s="392">
        <v>2.6</v>
      </c>
      <c r="I105" s="399">
        <v>1.7</v>
      </c>
      <c r="J105" s="1367"/>
      <c r="K105" s="1367"/>
      <c r="L105" s="1370"/>
      <c r="M105" s="328"/>
      <c r="N105" s="325"/>
      <c r="O105" s="328"/>
      <c r="P105" s="328"/>
      <c r="Q105" s="328"/>
      <c r="R105" s="328"/>
      <c r="S105" s="331"/>
      <c r="U105" s="10"/>
      <c r="V105" s="1377" t="s">
        <v>465</v>
      </c>
      <c r="W105" s="1378"/>
      <c r="X105" s="1378"/>
      <c r="Y105" s="1378"/>
      <c r="Z105" s="1378"/>
      <c r="AA105" s="1379"/>
      <c r="AB105" s="10"/>
      <c r="AG105" s="10"/>
      <c r="AK105" s="10"/>
      <c r="AL105" s="10"/>
      <c r="AM105" s="10"/>
      <c r="AN105" s="10"/>
      <c r="AO105" s="10"/>
      <c r="AP105" s="10"/>
      <c r="AQ105" s="10"/>
      <c r="AR105" s="10"/>
      <c r="AS105" s="10"/>
      <c r="AT105" s="10"/>
      <c r="AU105" s="10"/>
    </row>
    <row r="106" spans="1:52" ht="30" customHeight="1" thickBot="1" x14ac:dyDescent="0.25">
      <c r="A106" s="1323" t="s">
        <v>464</v>
      </c>
      <c r="B106" s="1324"/>
      <c r="C106" s="1391"/>
      <c r="D106" s="1394"/>
      <c r="E106" s="1341"/>
      <c r="F106" s="392">
        <v>698.4</v>
      </c>
      <c r="G106" s="392">
        <v>0.1</v>
      </c>
      <c r="H106" s="392">
        <v>-0.83</v>
      </c>
      <c r="I106" s="392">
        <v>0.11</v>
      </c>
      <c r="J106" s="1366">
        <v>2</v>
      </c>
      <c r="K106" s="1368">
        <v>43333</v>
      </c>
      <c r="L106" s="1369" t="s">
        <v>378</v>
      </c>
      <c r="M106" s="328"/>
      <c r="N106" s="325"/>
      <c r="O106" s="328"/>
      <c r="P106" s="328"/>
      <c r="Q106" s="328"/>
      <c r="R106" s="328"/>
      <c r="S106" s="331"/>
      <c r="U106" s="10"/>
      <c r="V106" s="1380"/>
      <c r="W106" s="1381"/>
      <c r="X106" s="1381"/>
      <c r="Y106" s="1381"/>
      <c r="Z106" s="1381"/>
      <c r="AA106" s="1382"/>
      <c r="AB106" s="10"/>
      <c r="AG106" s="10"/>
      <c r="AK106" s="10"/>
      <c r="AL106" s="10"/>
      <c r="AM106" s="10"/>
      <c r="AN106" s="10"/>
      <c r="AO106" s="10"/>
      <c r="AP106" s="10"/>
      <c r="AQ106" s="10"/>
      <c r="AR106" s="10"/>
      <c r="AS106" s="10"/>
      <c r="AT106" s="10"/>
      <c r="AU106" s="10"/>
    </row>
    <row r="107" spans="1:52" ht="35.1" customHeight="1" x14ac:dyDescent="0.2">
      <c r="A107" s="1325"/>
      <c r="B107" s="1326"/>
      <c r="C107" s="1391"/>
      <c r="D107" s="1394"/>
      <c r="E107" s="1341"/>
      <c r="F107" s="392">
        <v>752.7</v>
      </c>
      <c r="G107" s="392">
        <v>0.1</v>
      </c>
      <c r="H107" s="392">
        <v>-0.79</v>
      </c>
      <c r="I107" s="392">
        <v>7.8E-2</v>
      </c>
      <c r="J107" s="1367">
        <v>2</v>
      </c>
      <c r="K107" s="1367">
        <v>42625</v>
      </c>
      <c r="L107" s="1370" t="s">
        <v>317</v>
      </c>
      <c r="M107" s="328"/>
      <c r="N107" s="325"/>
      <c r="O107" s="328"/>
      <c r="P107" s="328"/>
      <c r="Q107" s="328"/>
      <c r="R107" s="328"/>
      <c r="S107" s="331"/>
      <c r="U107" s="10"/>
      <c r="V107" s="1350" t="s">
        <v>4</v>
      </c>
      <c r="W107" s="1371" t="s">
        <v>360</v>
      </c>
      <c r="X107" s="1372"/>
      <c r="Y107" s="1372"/>
      <c r="Z107" s="1372"/>
      <c r="AA107" s="1373"/>
      <c r="AB107" s="10"/>
      <c r="AG107" s="10"/>
      <c r="AK107" s="10"/>
      <c r="AL107" s="10"/>
      <c r="AM107" s="10"/>
      <c r="AN107" s="10"/>
      <c r="AO107" s="10"/>
      <c r="AP107" s="10"/>
      <c r="AQ107" s="10"/>
      <c r="AR107" s="10"/>
      <c r="AS107" s="10"/>
      <c r="AT107" s="10"/>
      <c r="AU107" s="10"/>
    </row>
    <row r="108" spans="1:52" ht="35.1" customHeight="1" thickBot="1" x14ac:dyDescent="0.25">
      <c r="A108" s="1327"/>
      <c r="B108" s="1328"/>
      <c r="C108" s="1392"/>
      <c r="D108" s="1395"/>
      <c r="E108" s="1342"/>
      <c r="F108" s="392">
        <v>798.4</v>
      </c>
      <c r="G108" s="392">
        <v>0.1</v>
      </c>
      <c r="H108" s="392">
        <v>-0.74</v>
      </c>
      <c r="I108" s="392">
        <v>0.11</v>
      </c>
      <c r="J108" s="1367"/>
      <c r="K108" s="1367"/>
      <c r="L108" s="1370"/>
      <c r="M108" s="328"/>
      <c r="N108" s="325"/>
      <c r="O108" s="328"/>
      <c r="P108" s="328"/>
      <c r="Q108" s="328"/>
      <c r="R108" s="328"/>
      <c r="S108" s="331"/>
      <c r="U108" s="10"/>
      <c r="V108" s="1351"/>
      <c r="W108" s="1374"/>
      <c r="X108" s="1375"/>
      <c r="Y108" s="1375"/>
      <c r="Z108" s="1375"/>
      <c r="AA108" s="1376"/>
      <c r="AB108" s="10"/>
      <c r="AG108" s="10"/>
      <c r="AK108" s="10"/>
      <c r="AL108" s="10"/>
      <c r="AM108" s="10"/>
      <c r="AN108" s="10"/>
      <c r="AO108" s="10"/>
      <c r="AP108" s="10"/>
      <c r="AQ108" s="10"/>
      <c r="AR108" s="10"/>
      <c r="AS108" s="10"/>
      <c r="AT108" s="10"/>
      <c r="AU108" s="10"/>
    </row>
    <row r="109" spans="1:52" ht="30" customHeight="1" thickBot="1" x14ac:dyDescent="0.25">
      <c r="A109" s="325"/>
      <c r="B109" s="328"/>
      <c r="C109" s="328"/>
      <c r="D109" s="328"/>
      <c r="E109" s="328"/>
      <c r="F109" s="328"/>
      <c r="G109" s="328"/>
      <c r="H109" s="328"/>
      <c r="I109" s="328"/>
      <c r="J109" s="328"/>
      <c r="K109" s="328"/>
      <c r="L109" s="328"/>
      <c r="M109" s="328"/>
      <c r="N109" s="325"/>
      <c r="O109" s="328"/>
      <c r="P109" s="328"/>
      <c r="Q109" s="328"/>
      <c r="R109" s="328"/>
      <c r="S109" s="331"/>
      <c r="U109" s="10"/>
      <c r="V109" s="387"/>
      <c r="W109" s="388"/>
      <c r="X109" s="388"/>
      <c r="Y109" s="388"/>
      <c r="Z109" s="388"/>
      <c r="AA109" s="388"/>
    </row>
    <row r="110" spans="1:52" ht="30" customHeight="1" x14ac:dyDescent="0.2">
      <c r="A110" s="1323" t="s">
        <v>284</v>
      </c>
      <c r="B110" s="1324"/>
      <c r="C110" s="1390" t="s">
        <v>318</v>
      </c>
      <c r="D110" s="1393" t="s">
        <v>196</v>
      </c>
      <c r="E110" s="1402" t="s">
        <v>319</v>
      </c>
      <c r="F110" s="390">
        <v>15.2</v>
      </c>
      <c r="G110" s="390">
        <v>0.1</v>
      </c>
      <c r="H110" s="391">
        <v>0</v>
      </c>
      <c r="I110" s="409">
        <v>0.2</v>
      </c>
      <c r="J110" s="1396">
        <v>2</v>
      </c>
      <c r="K110" s="1397">
        <v>43252</v>
      </c>
      <c r="L110" s="1398" t="s">
        <v>343</v>
      </c>
      <c r="M110" s="328"/>
      <c r="N110" s="368"/>
      <c r="O110" s="332" t="s">
        <v>237</v>
      </c>
      <c r="P110" s="355" t="s">
        <v>287</v>
      </c>
      <c r="Q110" s="355" t="s">
        <v>238</v>
      </c>
      <c r="R110" s="1345" t="s">
        <v>381</v>
      </c>
      <c r="S110" s="1320" t="s">
        <v>375</v>
      </c>
      <c r="U110" s="10"/>
      <c r="V110" s="383" t="s">
        <v>212</v>
      </c>
      <c r="W110" s="1348" t="s">
        <v>185</v>
      </c>
      <c r="X110" s="1348"/>
      <c r="Y110" s="1348" t="s">
        <v>361</v>
      </c>
      <c r="Z110" s="1348"/>
      <c r="AA110" s="385" t="s">
        <v>363</v>
      </c>
      <c r="AB110" s="384"/>
    </row>
    <row r="111" spans="1:52" ht="30" customHeight="1" x14ac:dyDescent="0.2">
      <c r="A111" s="1325"/>
      <c r="B111" s="1326"/>
      <c r="C111" s="1391"/>
      <c r="D111" s="1394"/>
      <c r="E111" s="1341"/>
      <c r="F111" s="395">
        <v>24.8</v>
      </c>
      <c r="G111" s="392">
        <v>0.1</v>
      </c>
      <c r="H111" s="395">
        <v>0</v>
      </c>
      <c r="I111" s="410">
        <v>0.2</v>
      </c>
      <c r="J111" s="1367"/>
      <c r="K111" s="1367"/>
      <c r="L111" s="1370"/>
      <c r="M111" s="328"/>
      <c r="N111" s="365" t="s">
        <v>241</v>
      </c>
      <c r="O111" s="416">
        <f>MAX(I110:I112)</f>
        <v>0.3</v>
      </c>
      <c r="P111" s="415">
        <f>MAX(I113:I115)</f>
        <v>1.7</v>
      </c>
      <c r="Q111" s="415">
        <f>MAX(I116:I118)</f>
        <v>7.8E-2</v>
      </c>
      <c r="R111" s="1346"/>
      <c r="S111" s="1321"/>
      <c r="V111" s="351" t="s">
        <v>213</v>
      </c>
      <c r="W111" s="1349" t="s">
        <v>186</v>
      </c>
      <c r="X111" s="1349"/>
      <c r="Y111" s="1349" t="s">
        <v>362</v>
      </c>
      <c r="Z111" s="1349"/>
      <c r="AA111" s="386" t="s">
        <v>363</v>
      </c>
      <c r="AB111" s="384"/>
    </row>
    <row r="112" spans="1:52" ht="30" customHeight="1" thickBot="1" x14ac:dyDescent="0.25">
      <c r="A112" s="1327"/>
      <c r="B112" s="1328"/>
      <c r="C112" s="1391"/>
      <c r="D112" s="1394"/>
      <c r="E112" s="1341"/>
      <c r="F112" s="395">
        <v>29.6</v>
      </c>
      <c r="G112" s="392">
        <v>0.1</v>
      </c>
      <c r="H112" s="395">
        <v>0</v>
      </c>
      <c r="I112" s="410">
        <v>0.3</v>
      </c>
      <c r="J112" s="1367"/>
      <c r="K112" s="1367"/>
      <c r="L112" s="1370"/>
      <c r="M112" s="328"/>
      <c r="N112" s="369"/>
      <c r="O112" s="353"/>
      <c r="P112" s="354"/>
      <c r="Q112" s="354"/>
      <c r="R112" s="1347"/>
      <c r="S112" s="1322"/>
      <c r="V112" s="351" t="s">
        <v>215</v>
      </c>
      <c r="W112" s="1349" t="s">
        <v>188</v>
      </c>
      <c r="X112" s="1349"/>
      <c r="Y112" s="1349" t="s">
        <v>363</v>
      </c>
      <c r="Z112" s="1349"/>
      <c r="AA112" s="386" t="s">
        <v>363</v>
      </c>
      <c r="AB112" s="384"/>
    </row>
    <row r="113" spans="1:27" ht="30" customHeight="1" thickBot="1" x14ac:dyDescent="0.25">
      <c r="A113" s="1323" t="s">
        <v>291</v>
      </c>
      <c r="B113" s="1324"/>
      <c r="C113" s="1391"/>
      <c r="D113" s="1394"/>
      <c r="E113" s="1341"/>
      <c r="F113" s="392">
        <v>33.5</v>
      </c>
      <c r="G113" s="392">
        <v>0.1</v>
      </c>
      <c r="H113" s="392">
        <v>-3.5</v>
      </c>
      <c r="I113" s="405">
        <v>1.7</v>
      </c>
      <c r="J113" s="1366">
        <v>2</v>
      </c>
      <c r="K113" s="1368">
        <v>43257</v>
      </c>
      <c r="L113" s="1369" t="s">
        <v>344</v>
      </c>
      <c r="M113" s="328"/>
      <c r="N113" s="325"/>
      <c r="O113" s="328"/>
      <c r="P113" s="328"/>
      <c r="Q113" s="328"/>
      <c r="R113" s="328"/>
      <c r="S113" s="331"/>
      <c r="V113" s="352"/>
      <c r="W113" s="1383"/>
      <c r="X113" s="1383"/>
      <c r="Y113" s="1383"/>
      <c r="Z113" s="1383"/>
      <c r="AA113" s="178"/>
    </row>
    <row r="114" spans="1:27" ht="30" customHeight="1" x14ac:dyDescent="0.2">
      <c r="A114" s="1325"/>
      <c r="B114" s="1326"/>
      <c r="C114" s="1391"/>
      <c r="D114" s="1394"/>
      <c r="E114" s="1341"/>
      <c r="F114" s="392">
        <v>51.2</v>
      </c>
      <c r="G114" s="392">
        <v>0.1</v>
      </c>
      <c r="H114" s="392">
        <v>-1.2</v>
      </c>
      <c r="I114" s="399">
        <v>1.7</v>
      </c>
      <c r="J114" s="1367"/>
      <c r="K114" s="1367"/>
      <c r="L114" s="1370"/>
      <c r="M114" s="328"/>
      <c r="N114" s="325"/>
      <c r="O114" s="328"/>
      <c r="P114" s="328"/>
      <c r="Q114" s="328"/>
      <c r="R114" s="328"/>
      <c r="S114" s="331"/>
    </row>
    <row r="115" spans="1:27" ht="30" customHeight="1" thickBot="1" x14ac:dyDescent="0.25">
      <c r="A115" s="1327"/>
      <c r="B115" s="1328"/>
      <c r="C115" s="1391"/>
      <c r="D115" s="1394"/>
      <c r="E115" s="1341"/>
      <c r="F115" s="392">
        <v>77.099999999999994</v>
      </c>
      <c r="G115" s="392">
        <v>0.1</v>
      </c>
      <c r="H115" s="392">
        <v>2.9</v>
      </c>
      <c r="I115" s="399">
        <v>1.7</v>
      </c>
      <c r="J115" s="1367"/>
      <c r="K115" s="1367"/>
      <c r="L115" s="1370"/>
      <c r="M115" s="328"/>
      <c r="N115" s="325"/>
      <c r="O115" s="328"/>
      <c r="P115" s="328"/>
      <c r="Q115" s="328"/>
      <c r="R115" s="328"/>
      <c r="S115" s="331"/>
    </row>
    <row r="116" spans="1:27" ht="30" customHeight="1" x14ac:dyDescent="0.2">
      <c r="A116" s="1323" t="s">
        <v>464</v>
      </c>
      <c r="B116" s="1324"/>
      <c r="C116" s="1391"/>
      <c r="D116" s="1394"/>
      <c r="E116" s="1341"/>
      <c r="F116" s="395">
        <v>698.3</v>
      </c>
      <c r="G116" s="392">
        <v>0.1</v>
      </c>
      <c r="H116" s="392">
        <v>-0.88</v>
      </c>
      <c r="I116" s="405">
        <v>6.5000000000000002E-2</v>
      </c>
      <c r="J116" s="1403">
        <v>1.96</v>
      </c>
      <c r="K116" s="1368">
        <v>43333</v>
      </c>
      <c r="L116" s="1369" t="s">
        <v>369</v>
      </c>
      <c r="M116" s="328"/>
      <c r="N116" s="325"/>
      <c r="O116" s="328"/>
      <c r="P116" s="333"/>
      <c r="Q116" s="333"/>
      <c r="R116" s="333"/>
      <c r="S116" s="331"/>
    </row>
    <row r="117" spans="1:27" ht="30" customHeight="1" x14ac:dyDescent="0.2">
      <c r="A117" s="1325"/>
      <c r="B117" s="1326"/>
      <c r="C117" s="1391"/>
      <c r="D117" s="1394"/>
      <c r="E117" s="1341"/>
      <c r="F117" s="392">
        <v>752.7</v>
      </c>
      <c r="G117" s="392">
        <v>0.1</v>
      </c>
      <c r="H117" s="406">
        <v>-0.79200000000000004</v>
      </c>
      <c r="I117" s="399">
        <v>7.8E-2</v>
      </c>
      <c r="J117" s="1404">
        <v>1.96</v>
      </c>
      <c r="K117" s="1367">
        <v>42586</v>
      </c>
      <c r="L117" s="1370" t="s">
        <v>323</v>
      </c>
      <c r="M117" s="328"/>
      <c r="N117" s="325"/>
      <c r="O117" s="328"/>
      <c r="P117" s="333"/>
      <c r="Q117" s="333"/>
      <c r="R117" s="333"/>
      <c r="S117" s="331"/>
    </row>
    <row r="118" spans="1:27" ht="30" customHeight="1" thickBot="1" x14ac:dyDescent="0.25">
      <c r="A118" s="1327"/>
      <c r="B118" s="1328"/>
      <c r="C118" s="1392"/>
      <c r="D118" s="1395"/>
      <c r="E118" s="1342"/>
      <c r="F118" s="397">
        <v>798.4</v>
      </c>
      <c r="G118" s="397">
        <v>0.1</v>
      </c>
      <c r="H118" s="397">
        <v>-0.77</v>
      </c>
      <c r="I118" s="408">
        <v>7.5999999999999998E-2</v>
      </c>
      <c r="J118" s="1405">
        <v>2</v>
      </c>
      <c r="K118" s="1400">
        <v>42625</v>
      </c>
      <c r="L118" s="1401" t="s">
        <v>324</v>
      </c>
      <c r="M118" s="328"/>
      <c r="N118" s="359"/>
      <c r="O118" s="356"/>
      <c r="P118" s="357"/>
      <c r="Q118" s="357"/>
      <c r="R118" s="357"/>
      <c r="S118" s="358"/>
    </row>
    <row r="119" spans="1:27" ht="30" customHeight="1" x14ac:dyDescent="0.2">
      <c r="A119" s="325"/>
      <c r="B119" s="328"/>
      <c r="C119" s="328"/>
      <c r="D119" s="328"/>
      <c r="E119" s="328"/>
      <c r="F119" s="328"/>
      <c r="G119" s="328"/>
      <c r="H119" s="328"/>
      <c r="I119" s="328"/>
      <c r="J119" s="328"/>
      <c r="K119" s="328"/>
      <c r="L119" s="328"/>
      <c r="M119" s="328"/>
      <c r="N119" s="328"/>
      <c r="O119" s="333"/>
      <c r="P119" s="333"/>
      <c r="Q119" s="333"/>
      <c r="R119" s="333"/>
      <c r="S119" s="333"/>
    </row>
    <row r="120" spans="1:27" ht="30" customHeight="1" thickBot="1" x14ac:dyDescent="0.3">
      <c r="G120" s="6"/>
      <c r="H120" s="6"/>
      <c r="I120" s="6"/>
      <c r="J120" s="6"/>
      <c r="K120" s="6"/>
      <c r="L120" s="6"/>
      <c r="M120" s="6"/>
      <c r="N120" s="6"/>
      <c r="O120" s="6"/>
      <c r="P120" s="6"/>
      <c r="Q120" s="6"/>
      <c r="R120" s="6"/>
      <c r="S120" s="6"/>
    </row>
    <row r="121" spans="1:27" ht="30" customHeight="1" thickBot="1" x14ac:dyDescent="0.3">
      <c r="B121" s="1410" t="s">
        <v>466</v>
      </c>
      <c r="C121" s="1411"/>
      <c r="D121" s="1411"/>
      <c r="E121" s="1411"/>
      <c r="F121" s="1411"/>
      <c r="G121" s="1412"/>
      <c r="J121" s="470" t="s">
        <v>359</v>
      </c>
      <c r="K121" s="471" t="str">
        <f>D67</f>
        <v>Fabricante</v>
      </c>
      <c r="L121" s="472" t="str">
        <f>E67</f>
        <v>Identificación / Serie</v>
      </c>
      <c r="M121" s="472" t="str">
        <f>R67</f>
        <v>Fecha de Calibración</v>
      </c>
      <c r="N121" s="472" t="str">
        <f>S67</f>
        <v>Trazabilidad y numero</v>
      </c>
      <c r="O121" s="473" t="s">
        <v>237</v>
      </c>
      <c r="P121" s="472" t="s">
        <v>287</v>
      </c>
      <c r="Q121" s="472" t="s">
        <v>238</v>
      </c>
      <c r="R121" s="473" t="s">
        <v>395</v>
      </c>
      <c r="S121" s="473" t="s">
        <v>396</v>
      </c>
      <c r="T121" s="473" t="s">
        <v>397</v>
      </c>
      <c r="U121" s="473" t="s">
        <v>398</v>
      </c>
      <c r="V121" s="472" t="s">
        <v>399</v>
      </c>
      <c r="W121" s="474" t="s">
        <v>400</v>
      </c>
    </row>
    <row r="122" spans="1:27" ht="30" customHeight="1" thickBot="1" x14ac:dyDescent="0.3">
      <c r="A122" s="57"/>
      <c r="B122" s="1413" t="s">
        <v>401</v>
      </c>
      <c r="C122" s="1414"/>
      <c r="D122" s="796" t="s">
        <v>390</v>
      </c>
      <c r="E122" s="796" t="s">
        <v>377</v>
      </c>
      <c r="F122" s="796" t="s">
        <v>411</v>
      </c>
      <c r="G122" s="797" t="s">
        <v>377</v>
      </c>
      <c r="J122" s="460"/>
      <c r="K122" s="463"/>
      <c r="L122" s="464"/>
      <c r="M122" s="464"/>
      <c r="N122" s="464"/>
      <c r="O122" s="465"/>
      <c r="P122" s="464"/>
      <c r="Q122" s="464"/>
      <c r="R122" s="465"/>
      <c r="S122" s="465"/>
      <c r="T122" s="465"/>
      <c r="U122" s="465"/>
      <c r="V122" s="464"/>
      <c r="W122" s="475"/>
    </row>
    <row r="123" spans="1:27" ht="30" customHeight="1" thickBot="1" x14ac:dyDescent="0.3">
      <c r="B123" s="57"/>
      <c r="C123" s="6"/>
      <c r="D123" s="6"/>
      <c r="E123" s="6"/>
      <c r="F123" s="6"/>
      <c r="G123" s="58"/>
      <c r="J123" s="484" t="str">
        <f>N71</f>
        <v>V-002</v>
      </c>
      <c r="K123" s="418" t="str">
        <f>D70</f>
        <v>Lufft Opus 20</v>
      </c>
      <c r="L123" s="418" t="str">
        <f>E70</f>
        <v>0,23.0714.0802.024</v>
      </c>
      <c r="M123" s="485" t="str">
        <f>R70</f>
        <v>2018-06-07 / - 2018-06-13 -    2018-08-21</v>
      </c>
      <c r="N123" s="486" t="str">
        <f>S70</f>
        <v>INM  3392- 3399-2268</v>
      </c>
      <c r="O123" s="418">
        <f>O71</f>
        <v>0.2</v>
      </c>
      <c r="P123" s="418">
        <f t="shared" ref="P123:Q123" si="16">P71</f>
        <v>1.7</v>
      </c>
      <c r="Q123" s="418">
        <f t="shared" si="16"/>
        <v>0.19</v>
      </c>
      <c r="R123" s="476">
        <f>SLOPE(H70:H72,F70:F72)</f>
        <v>7.4404761904761918E-3</v>
      </c>
      <c r="S123" s="476">
        <f>INTERCEPT(H70:H72,F70:F72)</f>
        <v>-0.20669642857142859</v>
      </c>
      <c r="T123" s="477">
        <f>SLOPE(H73:H75,F73:F75)</f>
        <v>0.13461577552970191</v>
      </c>
      <c r="U123" s="477">
        <f>INTERCEPT(H73:H75,F73:F75)</f>
        <v>-7.6711748643136408</v>
      </c>
      <c r="V123" s="477">
        <f>SLOPE(H76:H78,F76:F78)</f>
        <v>1.2758410581608821E-3</v>
      </c>
      <c r="W123" s="478">
        <f>INTERCEPT(H76:H78,F76:F78)</f>
        <v>-1.8232497640404244</v>
      </c>
    </row>
    <row r="124" spans="1:27" ht="30" customHeight="1" x14ac:dyDescent="0.25">
      <c r="B124" s="1415" t="s">
        <v>402</v>
      </c>
      <c r="C124" s="1416"/>
      <c r="D124" s="798">
        <v>21400</v>
      </c>
      <c r="E124" s="535" t="s">
        <v>410</v>
      </c>
      <c r="F124" s="535">
        <v>150</v>
      </c>
      <c r="G124" s="274" t="s">
        <v>409</v>
      </c>
      <c r="J124" s="487" t="str">
        <f>N101</f>
        <v>M-010</v>
      </c>
      <c r="K124" s="424" t="str">
        <f>D100</f>
        <v>Lufft Opus 20</v>
      </c>
      <c r="L124" s="424" t="str">
        <f>E100</f>
        <v>0,26.0714.0802.024</v>
      </c>
      <c r="M124" s="488" t="str">
        <f>R100</f>
        <v>2018/06/15- 2018/06/15-    2018-08-21</v>
      </c>
      <c r="N124" s="489" t="str">
        <f>S100</f>
        <v>INM 3375 - INM 3381 -   INM 2264</v>
      </c>
      <c r="O124" s="430">
        <f>O101</f>
        <v>0.3</v>
      </c>
      <c r="P124" s="430">
        <f>P101</f>
        <v>1.7</v>
      </c>
      <c r="Q124" s="429">
        <f>Q101</f>
        <v>0.11</v>
      </c>
      <c r="R124" s="479">
        <f>SLOPE(H100:H102,F100:F102)</f>
        <v>5.9609713245905756E-3</v>
      </c>
      <c r="S124" s="479">
        <f>INTERCEPT(H100:H102,F100:F102)</f>
        <v>-0.20535859948547408</v>
      </c>
      <c r="T124" s="480">
        <f>SLOPE(H103:H105,F103:F105)</f>
        <v>0.13731524159013078</v>
      </c>
      <c r="U124" s="480">
        <f>INTERCEPT(H103:H105,F103:F105)</f>
        <v>-8.119600220586733</v>
      </c>
      <c r="V124" s="480">
        <f>SLOPE(H106:H108,F106:F108)</f>
        <v>8.9492703987103758E-4</v>
      </c>
      <c r="W124" s="481">
        <f>INTERCEPT(H106:H108,F106:F108)</f>
        <v>-1.4577127920632997</v>
      </c>
    </row>
    <row r="125" spans="1:27" ht="30" customHeight="1" x14ac:dyDescent="0.25">
      <c r="B125" s="1406" t="s">
        <v>467</v>
      </c>
      <c r="C125" s="1407"/>
      <c r="D125" s="799">
        <v>8600</v>
      </c>
      <c r="E125" s="533" t="s">
        <v>409</v>
      </c>
      <c r="F125" s="533">
        <v>170</v>
      </c>
      <c r="G125" s="12" t="s">
        <v>409</v>
      </c>
      <c r="J125" s="487" t="str">
        <f>N111</f>
        <v>M-011</v>
      </c>
      <c r="K125" s="424" t="str">
        <f>D110</f>
        <v>Lufft Opus 20</v>
      </c>
      <c r="L125" s="424" t="str">
        <f>E110</f>
        <v>0,22.0714.0802.024</v>
      </c>
      <c r="M125" s="488" t="str">
        <f>R110</f>
        <v>2018-06-01 -/  2018-06-06 -   2018-08-21</v>
      </c>
      <c r="N125" s="489" t="str">
        <f>S110</f>
        <v>INM-3374-INM 3379-INM 2265</v>
      </c>
      <c r="O125" s="430">
        <f>O111</f>
        <v>0.3</v>
      </c>
      <c r="P125" s="430">
        <f>P111</f>
        <v>1.7</v>
      </c>
      <c r="Q125" s="430">
        <f>Q111</f>
        <v>7.8E-2</v>
      </c>
      <c r="R125" s="479">
        <f>SLOPE(H110:H112,F110:F112)</f>
        <v>0</v>
      </c>
      <c r="S125" s="479">
        <f>INTERCEPT(H110:H112,F110:F112)</f>
        <v>0</v>
      </c>
      <c r="T125" s="480">
        <f>SLOPE(H113:H115,F113:F115)</f>
        <v>0.14763644430271813</v>
      </c>
      <c r="U125" s="480">
        <f>INTERCEPT(H113:H115,F113:F115)</f>
        <v>-8.5625255627265986</v>
      </c>
      <c r="V125" s="480">
        <f>SLOPE(H116:H118,F116:F118)</f>
        <v>1.1151948584603253E-3</v>
      </c>
      <c r="W125" s="481">
        <f>INTERCEPT(H116:H118,F116:F118)</f>
        <v>-1.6501731048735522</v>
      </c>
    </row>
    <row r="126" spans="1:27" ht="30" customHeight="1" x14ac:dyDescent="0.25">
      <c r="B126" s="1406" t="s">
        <v>403</v>
      </c>
      <c r="C126" s="1407"/>
      <c r="D126" s="799">
        <v>8400</v>
      </c>
      <c r="E126" s="533" t="s">
        <v>409</v>
      </c>
      <c r="F126" s="533">
        <v>170</v>
      </c>
      <c r="G126" s="12" t="s">
        <v>409</v>
      </c>
      <c r="J126" s="490" t="str">
        <f>N81</f>
        <v xml:space="preserve">M-012  </v>
      </c>
      <c r="K126" s="424" t="str">
        <f>D80</f>
        <v>Lufft Opus 20</v>
      </c>
      <c r="L126" s="424">
        <f>E80</f>
        <v>19506160802033</v>
      </c>
      <c r="M126" s="488" t="str">
        <f>R80</f>
        <v>2018-06-07 /-  2018-06-13 -/  2018-08-21</v>
      </c>
      <c r="N126" s="489" t="str">
        <f>S80</f>
        <v>INM-3391, INM 3398 - INM 2266</v>
      </c>
      <c r="O126" s="424">
        <f>O81</f>
        <v>0.4</v>
      </c>
      <c r="P126" s="424">
        <f>P81</f>
        <v>1.7</v>
      </c>
      <c r="Q126" s="424">
        <f>Q81</f>
        <v>0.18</v>
      </c>
      <c r="R126" s="479">
        <f>SLOPE(H80:H82,F80:F82)</f>
        <v>1.5733490914462994E-2</v>
      </c>
      <c r="S126" s="479">
        <f>INTERCEPT(H80:H82,F80:F82)</f>
        <v>-0.39123947407297976</v>
      </c>
      <c r="T126" s="480">
        <f>SLOPE(H83:H85,F83:F85)</f>
        <v>0.12188723493054039</v>
      </c>
      <c r="U126" s="480">
        <f>INTERCEPT(H83:H85,F83:F85)</f>
        <v>-6.5754450119575232</v>
      </c>
      <c r="V126" s="480">
        <f>SLOPE(H86:H88,F86:F88)</f>
        <v>2.8216127134855539E-3</v>
      </c>
      <c r="W126" s="481">
        <f>INTERCEPT(H86:H88,F86:F88)</f>
        <v>-2.8290725996619179</v>
      </c>
    </row>
    <row r="127" spans="1:27" ht="30" customHeight="1" thickBot="1" x14ac:dyDescent="0.3">
      <c r="B127" s="1406" t="s">
        <v>6</v>
      </c>
      <c r="C127" s="1407"/>
      <c r="D127" s="799">
        <v>7950</v>
      </c>
      <c r="E127" s="533" t="s">
        <v>409</v>
      </c>
      <c r="F127" s="533">
        <v>140</v>
      </c>
      <c r="G127" s="12" t="s">
        <v>409</v>
      </c>
      <c r="J127" s="491" t="str">
        <f>N91</f>
        <v xml:space="preserve">M-013  </v>
      </c>
      <c r="K127" s="432" t="str">
        <f>D90</f>
        <v>Lufft Opus 20</v>
      </c>
      <c r="L127" s="432">
        <f>E90</f>
        <v>19406160802033</v>
      </c>
      <c r="M127" s="492" t="str">
        <f>R90</f>
        <v>2018-06-14 - / 2018-06-15 -    2018-08-21</v>
      </c>
      <c r="N127" s="492" t="str">
        <f>R90</f>
        <v>2018-06-14 - / 2018-06-15 -    2018-08-21</v>
      </c>
      <c r="O127" s="432">
        <f>O91</f>
        <v>0.4</v>
      </c>
      <c r="P127" s="432">
        <f>P91</f>
        <v>1.7</v>
      </c>
      <c r="Q127" s="432">
        <f>Q91</f>
        <v>0.11</v>
      </c>
      <c r="R127" s="482">
        <f>SLOPE(H90:H92,F90:F92)</f>
        <v>-5.2446913490004025E-3</v>
      </c>
      <c r="S127" s="466">
        <f>INTERCEPT(H90:H92,F90:F92)</f>
        <v>9.6909835166843317E-2</v>
      </c>
      <c r="T127" s="483">
        <f>SLOPE(H93:H95,F93:F95)</f>
        <v>9.4154637161561874E-2</v>
      </c>
      <c r="U127" s="435">
        <f>INTERCEPT(H93:H95,F93:F95)</f>
        <v>-5.5686579671974146</v>
      </c>
      <c r="V127" s="483">
        <f>SLOPE(H96:H98,F96:F98)</f>
        <v>8.5645586858455974E-4</v>
      </c>
      <c r="W127" s="469">
        <f>INTERCEPT(H96:H98,F96:F98)</f>
        <v>-1.3988943739892754</v>
      </c>
    </row>
    <row r="128" spans="1:27" ht="30" customHeight="1" x14ac:dyDescent="0.25">
      <c r="B128" s="1406" t="s">
        <v>404</v>
      </c>
      <c r="C128" s="1407"/>
      <c r="D128" s="799">
        <v>7700</v>
      </c>
      <c r="E128" s="533" t="s">
        <v>409</v>
      </c>
      <c r="F128" s="533">
        <v>200</v>
      </c>
      <c r="G128" s="12" t="s">
        <v>409</v>
      </c>
    </row>
    <row r="129" spans="2:7" ht="30" customHeight="1" x14ac:dyDescent="0.25">
      <c r="B129" s="1406" t="s">
        <v>405</v>
      </c>
      <c r="C129" s="1407"/>
      <c r="D129" s="799">
        <v>7800</v>
      </c>
      <c r="E129" s="533" t="s">
        <v>409</v>
      </c>
      <c r="F129" s="533">
        <v>200</v>
      </c>
      <c r="G129" s="12" t="s">
        <v>409</v>
      </c>
    </row>
    <row r="130" spans="2:7" ht="30" customHeight="1" x14ac:dyDescent="0.25">
      <c r="B130" s="1406" t="s">
        <v>406</v>
      </c>
      <c r="C130" s="1407"/>
      <c r="D130" s="799">
        <v>7700</v>
      </c>
      <c r="E130" s="533" t="s">
        <v>409</v>
      </c>
      <c r="F130" s="533">
        <v>400</v>
      </c>
      <c r="G130" s="12" t="s">
        <v>409</v>
      </c>
    </row>
    <row r="131" spans="2:7" ht="30" customHeight="1" x14ac:dyDescent="0.25">
      <c r="B131" s="1406" t="s">
        <v>407</v>
      </c>
      <c r="C131" s="1407"/>
      <c r="D131" s="799">
        <v>7100</v>
      </c>
      <c r="E131" s="533" t="s">
        <v>409</v>
      </c>
      <c r="F131" s="533">
        <v>600</v>
      </c>
      <c r="G131" s="12" t="s">
        <v>409</v>
      </c>
    </row>
    <row r="132" spans="2:7" ht="30" customHeight="1" thickBot="1" x14ac:dyDescent="0.3">
      <c r="B132" s="1408" t="s">
        <v>408</v>
      </c>
      <c r="C132" s="1409"/>
      <c r="D132" s="185">
        <v>2700</v>
      </c>
      <c r="E132" s="534" t="s">
        <v>409</v>
      </c>
      <c r="F132" s="534">
        <v>130</v>
      </c>
      <c r="G132" s="178" t="s">
        <v>409</v>
      </c>
    </row>
    <row r="133" spans="2:7" ht="30" customHeight="1" x14ac:dyDescent="0.25"/>
    <row r="134" spans="2:7" ht="30" customHeight="1" x14ac:dyDescent="0.25"/>
    <row r="135" spans="2:7" ht="30" customHeight="1" x14ac:dyDescent="0.25"/>
    <row r="136" spans="2:7" ht="30" customHeight="1" x14ac:dyDescent="0.25"/>
    <row r="137" spans="2:7" ht="30" customHeight="1" x14ac:dyDescent="0.25"/>
    <row r="138" spans="2:7" ht="30" customHeight="1" x14ac:dyDescent="0.25"/>
    <row r="139" spans="2:7" ht="30" customHeight="1" x14ac:dyDescent="0.25"/>
    <row r="140" spans="2:7" ht="30" customHeight="1" x14ac:dyDescent="0.25"/>
    <row r="141" spans="2:7" ht="30" customHeight="1" x14ac:dyDescent="0.25"/>
    <row r="142" spans="2:7" ht="30" customHeight="1" x14ac:dyDescent="0.25"/>
    <row r="143" spans="2:7" ht="30" customHeight="1" x14ac:dyDescent="0.25"/>
    <row r="144" spans="2:7"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89" spans="61:64" ht="35.1" customHeight="1" x14ac:dyDescent="0.25">
      <c r="BI189" s="33"/>
      <c r="BJ189" s="33"/>
      <c r="BK189" s="33"/>
      <c r="BL189" s="33"/>
    </row>
    <row r="190" spans="61:64" ht="35.1" customHeight="1" x14ac:dyDescent="0.25">
      <c r="BI190" s="33"/>
      <c r="BJ190" s="33"/>
      <c r="BK190" s="33"/>
      <c r="BL190" s="33"/>
    </row>
    <row r="191" spans="61:64" ht="35.1" customHeight="1" x14ac:dyDescent="0.25">
      <c r="BI191" s="33"/>
      <c r="BJ191" s="33"/>
      <c r="BK191" s="33"/>
      <c r="BL191" s="33"/>
    </row>
    <row r="192" spans="61:64" ht="35.1" customHeight="1" x14ac:dyDescent="0.25">
      <c r="BI192" s="33"/>
      <c r="BJ192" s="33"/>
      <c r="BK192" s="33"/>
      <c r="BL192" s="33"/>
    </row>
  </sheetData>
  <sheetProtection algorithmName="SHA-512" hashValue="OeA9MrO5pHt4ozdJVy84oic6MCoBSh/GApQXkVgWmiNGz3zgfO08yLtAnuzvEk8kIxPkLFg6kyMAx0gZyUbPyw==" saltValue="SfA/br/m9tfSRHQ0BPnUPA==" spinCount="100000" sheet="1" objects="1" scenarios="1"/>
  <mergeCells count="168">
    <mergeCell ref="B131:C131"/>
    <mergeCell ref="B132:C132"/>
    <mergeCell ref="B121:G121"/>
    <mergeCell ref="B122:C122"/>
    <mergeCell ref="B124:C124"/>
    <mergeCell ref="B125:C125"/>
    <mergeCell ref="B126:C126"/>
    <mergeCell ref="B127:C127"/>
    <mergeCell ref="B128:C128"/>
    <mergeCell ref="B129:C129"/>
    <mergeCell ref="B130:C130"/>
    <mergeCell ref="K116:K118"/>
    <mergeCell ref="L116:L118"/>
    <mergeCell ref="K110:K112"/>
    <mergeCell ref="L110:L112"/>
    <mergeCell ref="A113:B115"/>
    <mergeCell ref="J113:J115"/>
    <mergeCell ref="K113:K115"/>
    <mergeCell ref="L113:L115"/>
    <mergeCell ref="A110:B112"/>
    <mergeCell ref="C110:C118"/>
    <mergeCell ref="D110:D118"/>
    <mergeCell ref="E110:E118"/>
    <mergeCell ref="J110:J112"/>
    <mergeCell ref="A116:B118"/>
    <mergeCell ref="J116:J118"/>
    <mergeCell ref="V77:X78"/>
    <mergeCell ref="A83:B85"/>
    <mergeCell ref="J83:J85"/>
    <mergeCell ref="K83:K85"/>
    <mergeCell ref="L83:L85"/>
    <mergeCell ref="S80:S82"/>
    <mergeCell ref="A76:B78"/>
    <mergeCell ref="J76:J78"/>
    <mergeCell ref="S100:S102"/>
    <mergeCell ref="A96:B98"/>
    <mergeCell ref="J96:J98"/>
    <mergeCell ref="K96:K98"/>
    <mergeCell ref="L96:L98"/>
    <mergeCell ref="V79:X79"/>
    <mergeCell ref="A90:B92"/>
    <mergeCell ref="C90:C98"/>
    <mergeCell ref="D90:D98"/>
    <mergeCell ref="E90:E98"/>
    <mergeCell ref="J90:J92"/>
    <mergeCell ref="K90:K92"/>
    <mergeCell ref="L90:L92"/>
    <mergeCell ref="S90:S92"/>
    <mergeCell ref="R80:R82"/>
    <mergeCell ref="R90:R92"/>
    <mergeCell ref="W113:X113"/>
    <mergeCell ref="Y113:Z113"/>
    <mergeCell ref="A86:B88"/>
    <mergeCell ref="J86:J88"/>
    <mergeCell ref="K86:K88"/>
    <mergeCell ref="L86:L88"/>
    <mergeCell ref="R100:R102"/>
    <mergeCell ref="A93:B95"/>
    <mergeCell ref="J93:J95"/>
    <mergeCell ref="K93:K95"/>
    <mergeCell ref="L93:L95"/>
    <mergeCell ref="A100:B102"/>
    <mergeCell ref="C100:C108"/>
    <mergeCell ref="D100:D108"/>
    <mergeCell ref="E100:E108"/>
    <mergeCell ref="A103:B105"/>
    <mergeCell ref="J103:J105"/>
    <mergeCell ref="K103:K105"/>
    <mergeCell ref="L103:L105"/>
    <mergeCell ref="W112:X112"/>
    <mergeCell ref="J100:J102"/>
    <mergeCell ref="K100:K102"/>
    <mergeCell ref="L100:L102"/>
    <mergeCell ref="W110:X110"/>
    <mergeCell ref="Y110:Z110"/>
    <mergeCell ref="W111:X111"/>
    <mergeCell ref="Y111:Z111"/>
    <mergeCell ref="V107:V108"/>
    <mergeCell ref="A80:B82"/>
    <mergeCell ref="C80:C88"/>
    <mergeCell ref="D80:D88"/>
    <mergeCell ref="E80:E88"/>
    <mergeCell ref="J80:J82"/>
    <mergeCell ref="K80:K82"/>
    <mergeCell ref="L80:L82"/>
    <mergeCell ref="R110:R112"/>
    <mergeCell ref="S110:S112"/>
    <mergeCell ref="Y112:Z112"/>
    <mergeCell ref="A106:B108"/>
    <mergeCell ref="J106:J108"/>
    <mergeCell ref="K106:K108"/>
    <mergeCell ref="L106:L108"/>
    <mergeCell ref="W107:AA108"/>
    <mergeCell ref="V105:AA106"/>
    <mergeCell ref="K76:K78"/>
    <mergeCell ref="L76:L78"/>
    <mergeCell ref="L70:L72"/>
    <mergeCell ref="S70:S72"/>
    <mergeCell ref="A73:B75"/>
    <mergeCell ref="J73:J75"/>
    <mergeCell ref="K73:K75"/>
    <mergeCell ref="L73:L75"/>
    <mergeCell ref="A70:B72"/>
    <mergeCell ref="C70:C78"/>
    <mergeCell ref="D70:D78"/>
    <mergeCell ref="E70:E78"/>
    <mergeCell ref="J70:J72"/>
    <mergeCell ref="K70:K72"/>
    <mergeCell ref="R70:R72"/>
    <mergeCell ref="Z66:Z67"/>
    <mergeCell ref="D67:D68"/>
    <mergeCell ref="E67:E68"/>
    <mergeCell ref="F67:F68"/>
    <mergeCell ref="G67:G68"/>
    <mergeCell ref="O67:Q68"/>
    <mergeCell ref="R67:R68"/>
    <mergeCell ref="S67:S68"/>
    <mergeCell ref="L67:L68"/>
    <mergeCell ref="N67:N68"/>
    <mergeCell ref="H67:H68"/>
    <mergeCell ref="I67:I68"/>
    <mergeCell ref="J67:J68"/>
    <mergeCell ref="K67:K68"/>
    <mergeCell ref="V66:V67"/>
    <mergeCell ref="W66:W67"/>
    <mergeCell ref="X66:X67"/>
    <mergeCell ref="Y66:Y67"/>
    <mergeCell ref="A66:S66"/>
    <mergeCell ref="C67:C68"/>
    <mergeCell ref="A67:B68"/>
    <mergeCell ref="H34:H35"/>
    <mergeCell ref="I34:I35"/>
    <mergeCell ref="J34:J35"/>
    <mergeCell ref="K34:K35"/>
    <mergeCell ref="V64:Z65"/>
    <mergeCell ref="B34:B35"/>
    <mergeCell ref="C34:C35"/>
    <mergeCell ref="D34:D35"/>
    <mergeCell ref="E34:E35"/>
    <mergeCell ref="F34:F35"/>
    <mergeCell ref="G34:G35"/>
    <mergeCell ref="A64:S65"/>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B2:J3"/>
    <mergeCell ref="B4:B5"/>
    <mergeCell ref="C4:C5"/>
    <mergeCell ref="D4:D5"/>
    <mergeCell ref="E4:E5"/>
    <mergeCell ref="F4:F5"/>
    <mergeCell ref="G4:G5"/>
    <mergeCell ref="H4:H5"/>
    <mergeCell ref="I4:I5"/>
    <mergeCell ref="J4:J5"/>
  </mergeCells>
  <dataValidations count="3">
    <dataValidation type="list" allowBlank="1" showInputMessage="1" showErrorMessage="1" sqref="Q31">
      <formula1>$N$27:$N$45</formula1>
    </dataValidation>
    <dataValidation type="list" allowBlank="1" showInputMessage="1" showErrorMessage="1" sqref="H37">
      <formula1>$D$123:$D$132</formula1>
    </dataValidation>
    <dataValidation type="list" allowBlank="1" showInputMessage="1" showErrorMessage="1" sqref="I37">
      <formula1>$F$123:$F$132</formula1>
    </dataValidation>
  </dataValidations>
  <pageMargins left="0.23622047244094491" right="0.23622047244094491" top="0.74803149606299213" bottom="0.74803149606299213" header="0.31496062992125984" footer="0.31496062992125984"/>
  <pageSetup scale="10" orientation="landscape" horizontalDpi="4294967293" r:id="rId1"/>
  <rowBreaks count="3" manualBreakCount="3">
    <brk id="29" max="26" man="1"/>
    <brk id="62" max="26" man="1"/>
    <brk id="103" max="26" man="1"/>
  </rowBreaks>
  <colBreaks count="2" manualBreakCount="2">
    <brk id="28" max="137" man="1"/>
    <brk id="42" max="102" man="1"/>
  </colBreaks>
  <ignoredErrors>
    <ignoredError sqref="O71:Q71 O81:Q81 O91:Q91 O101:Q101 O111:Q111 R123:R127 S123:S127 T123:T127 U123:U127 V123:V127 W123:W127" formulaRange="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K12" sqref="K12"/>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422"/>
      <c r="B1" s="1423"/>
      <c r="C1" s="1491" t="s">
        <v>68</v>
      </c>
      <c r="D1" s="1492"/>
      <c r="E1" s="1492"/>
      <c r="F1" s="1492"/>
      <c r="G1" s="1492"/>
      <c r="H1" s="1492"/>
      <c r="I1" s="1492"/>
      <c r="J1" s="1492"/>
      <c r="K1" s="1492"/>
      <c r="L1" s="1492"/>
      <c r="M1" s="1493"/>
      <c r="N1" s="69"/>
      <c r="O1" s="69"/>
      <c r="P1" s="69"/>
    </row>
    <row r="2" spans="1:16" s="73" customFormat="1" ht="9.75" customHeight="1" thickBot="1" x14ac:dyDescent="0.25">
      <c r="A2" s="71"/>
      <c r="B2" s="71"/>
      <c r="C2" s="72"/>
      <c r="D2" s="72"/>
      <c r="E2" s="72"/>
      <c r="F2" s="72"/>
      <c r="G2" s="72"/>
      <c r="H2" s="72"/>
      <c r="K2" s="74"/>
      <c r="M2" s="69"/>
    </row>
    <row r="3" spans="1:16" s="74" customFormat="1" ht="35.25" customHeight="1" thickBot="1" x14ac:dyDescent="0.25">
      <c r="A3" s="75" t="s">
        <v>23</v>
      </c>
      <c r="B3" s="76" t="s">
        <v>66</v>
      </c>
      <c r="C3" s="77" t="s">
        <v>358</v>
      </c>
      <c r="D3" s="77" t="s">
        <v>67</v>
      </c>
      <c r="E3" s="77" t="s">
        <v>12</v>
      </c>
      <c r="F3" s="78" t="s">
        <v>24</v>
      </c>
      <c r="G3" s="78" t="s">
        <v>25</v>
      </c>
      <c r="H3" s="79" t="s">
        <v>20</v>
      </c>
      <c r="I3" s="1256"/>
      <c r="J3" s="1257"/>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258"/>
      <c r="J4" s="1259"/>
      <c r="K4" s="70"/>
      <c r="L4" s="82"/>
      <c r="M4" s="82"/>
    </row>
    <row r="5" spans="1:16" s="84" customFormat="1" ht="6.75" customHeight="1" thickBot="1" x14ac:dyDescent="0.25">
      <c r="A5" s="83"/>
      <c r="B5" s="83"/>
      <c r="C5" s="83"/>
      <c r="F5" s="83"/>
      <c r="G5" s="83"/>
      <c r="H5" s="83"/>
      <c r="K5" s="70"/>
    </row>
    <row r="6" spans="1:16" ht="31.5" customHeight="1" thickBot="1" x14ac:dyDescent="0.25">
      <c r="A6" s="1419" t="s">
        <v>26</v>
      </c>
      <c r="B6" s="1420"/>
      <c r="C6" s="1420"/>
      <c r="D6" s="1421"/>
      <c r="E6" s="64"/>
      <c r="F6" s="1419" t="s">
        <v>27</v>
      </c>
      <c r="G6" s="1420"/>
      <c r="H6" s="1420"/>
      <c r="I6" s="1421"/>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417" t="s">
        <v>74</v>
      </c>
      <c r="G9" s="1418"/>
      <c r="H9" s="93" t="e">
        <f>VLOOKUP($J$6,'DATOS '!B36:I58,6,FALSE)</f>
        <v>#N/A</v>
      </c>
      <c r="I9" s="100" t="s">
        <v>1</v>
      </c>
      <c r="J9" s="91"/>
      <c r="K9" s="101"/>
    </row>
    <row r="10" spans="1:16" s="101" customFormat="1" ht="31.5" customHeight="1" x14ac:dyDescent="0.25">
      <c r="A10" s="1417" t="s">
        <v>75</v>
      </c>
      <c r="B10" s="1418"/>
      <c r="C10" s="93" t="e">
        <f>VLOOKUP($E$6,'DATOS '!N10:AA61,8,FALSE)</f>
        <v>#N/A</v>
      </c>
      <c r="D10" s="100" t="s">
        <v>1</v>
      </c>
      <c r="F10" s="1417" t="s">
        <v>76</v>
      </c>
      <c r="G10" s="1418"/>
      <c r="H10" s="93" t="e">
        <f>VLOOKUP($J$6,'DATOS '!B36:I58,7,FALSE)</f>
        <v>#N/A</v>
      </c>
      <c r="I10" s="100" t="s">
        <v>89</v>
      </c>
      <c r="J10" s="102"/>
    </row>
    <row r="11" spans="1:16" s="101" customFormat="1" ht="31.5" customHeight="1" thickBot="1" x14ac:dyDescent="0.3">
      <c r="A11" s="1417" t="s">
        <v>77</v>
      </c>
      <c r="B11" s="1418"/>
      <c r="C11" s="93" t="e">
        <f>VLOOKUP($E$6,'DATOS '!N10:AA61,9,FALSE)</f>
        <v>#N/A</v>
      </c>
      <c r="D11" s="100" t="s">
        <v>3</v>
      </c>
      <c r="E11" s="103"/>
      <c r="F11" s="1424" t="s">
        <v>78</v>
      </c>
      <c r="G11" s="1425"/>
      <c r="H11" s="104" t="e">
        <f>VLOOKUP($J$6,'DATOS '!B36:I58,8,FALSE)</f>
        <v>#N/A</v>
      </c>
      <c r="I11" s="105" t="s">
        <v>89</v>
      </c>
      <c r="J11" s="102"/>
    </row>
    <row r="12" spans="1:16" s="101" customFormat="1" ht="31.5" customHeight="1" thickBot="1" x14ac:dyDescent="0.3">
      <c r="A12" s="1417" t="s">
        <v>79</v>
      </c>
      <c r="B12" s="1418"/>
      <c r="C12" s="93" t="e">
        <f>VLOOKUP($E$6,'DATOS '!N10:AA61,10,FALSE)</f>
        <v>#N/A</v>
      </c>
      <c r="D12" s="100" t="s">
        <v>3</v>
      </c>
      <c r="E12" s="102"/>
      <c r="F12" s="102"/>
      <c r="G12" s="102"/>
      <c r="H12" s="102"/>
    </row>
    <row r="13" spans="1:16" s="101" customFormat="1" ht="31.5" customHeight="1" thickBot="1" x14ac:dyDescent="0.3">
      <c r="A13" s="1417" t="s">
        <v>80</v>
      </c>
      <c r="B13" s="1418"/>
      <c r="C13" s="93" t="e">
        <f>VLOOKUP($E$6,'DATOS '!N10:AA61,11,FALSE)</f>
        <v>#N/A</v>
      </c>
      <c r="D13" s="100" t="s">
        <v>89</v>
      </c>
      <c r="E13" s="102"/>
      <c r="F13" s="1419" t="s">
        <v>33</v>
      </c>
      <c r="G13" s="1420"/>
      <c r="H13" s="1420"/>
      <c r="I13" s="1421"/>
      <c r="J13" s="66"/>
    </row>
    <row r="14" spans="1:16" s="101" customFormat="1" ht="31.5" customHeight="1" x14ac:dyDescent="0.2">
      <c r="A14" s="1417" t="s">
        <v>81</v>
      </c>
      <c r="B14" s="1418"/>
      <c r="C14" s="93" t="e">
        <f>VLOOKUP($E$6,'DATOS '!N10:AA61,12,FALSE)</f>
        <v>#N/A</v>
      </c>
      <c r="D14" s="100" t="s">
        <v>89</v>
      </c>
      <c r="E14" s="102"/>
      <c r="F14" s="85" t="s">
        <v>16</v>
      </c>
      <c r="G14" s="86" t="e">
        <f>VLOOKUP($J$13,'DATOS '!$V$67:$Y$74,2,FALSE)</f>
        <v>#N/A</v>
      </c>
      <c r="H14" s="90" t="s">
        <v>29</v>
      </c>
      <c r="I14" s="86" t="e">
        <f>VLOOKUP($J$13,'DATOS '!$V$67:$Z$74,3,FALSE)</f>
        <v>#N/A</v>
      </c>
      <c r="J14" s="106"/>
      <c r="K14" s="70"/>
    </row>
    <row r="15" spans="1:16" ht="31.5" customHeight="1" thickBot="1" x14ac:dyDescent="0.25">
      <c r="A15" s="1426" t="s">
        <v>82</v>
      </c>
      <c r="B15" s="1427"/>
      <c r="C15" s="104" t="e">
        <f>VLOOKUP($E$6,'DATOS '!N10:AA61,13,FALSE)</f>
        <v>#N/A</v>
      </c>
      <c r="D15" s="105" t="s">
        <v>89</v>
      </c>
      <c r="E15" s="91"/>
      <c r="F15" s="107" t="s">
        <v>73</v>
      </c>
      <c r="G15" s="104" t="e">
        <f>VLOOKUP($J$13,'DATOS '!$V$67:$Y$74,4,FALSE)</f>
        <v>#N/A</v>
      </c>
      <c r="H15" s="104" t="s">
        <v>1</v>
      </c>
      <c r="I15" s="108" t="s">
        <v>359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428" t="s">
        <v>34</v>
      </c>
      <c r="B17" s="1429"/>
      <c r="C17" s="1429"/>
      <c r="D17" s="1429"/>
      <c r="E17" s="1429"/>
      <c r="F17" s="1429"/>
      <c r="G17" s="1429"/>
      <c r="H17" s="1429"/>
      <c r="I17" s="1429"/>
      <c r="J17" s="1430"/>
    </row>
    <row r="18" spans="1:11" ht="46.5" customHeight="1" thickBot="1" x14ac:dyDescent="0.25">
      <c r="A18" s="318" t="s">
        <v>16</v>
      </c>
      <c r="B18" s="319" t="e">
        <f>VLOOKUP(J18,'DATOS '!J122:W128,2,FALSE)</f>
        <v>#N/A</v>
      </c>
      <c r="C18" s="320" t="s">
        <v>11</v>
      </c>
      <c r="D18" s="321" t="e">
        <f>VLOOKUP(J18,'DATOS '!J122:W128,3,FALSE)</f>
        <v>#N/A</v>
      </c>
      <c r="E18" s="322" t="s">
        <v>31</v>
      </c>
      <c r="F18" s="1431" t="e">
        <f>VLOOKUP(J18,'DATOS '!J122:W128,4,FALSE)</f>
        <v>#N/A</v>
      </c>
      <c r="G18" s="1432"/>
      <c r="H18" s="320" t="s">
        <v>32</v>
      </c>
      <c r="I18" s="457" t="e">
        <f>VLOOKUP(J18,'DATOS '!J122:W128,5,FALSE)</f>
        <v>#N/A</v>
      </c>
      <c r="J18" s="1437"/>
    </row>
    <row r="19" spans="1:11" ht="31.5" customHeight="1" thickBot="1" x14ac:dyDescent="0.25">
      <c r="A19" s="1433" t="s">
        <v>226</v>
      </c>
      <c r="B19" s="1434"/>
      <c r="C19" s="316" t="s">
        <v>35</v>
      </c>
      <c r="D19" s="323" t="e">
        <f>VLOOKUP(J18,'DATOS '!J122:W128,6,FALSE)</f>
        <v>#N/A</v>
      </c>
      <c r="E19" s="1435" t="s">
        <v>36</v>
      </c>
      <c r="F19" s="1436"/>
      <c r="G19" s="323" t="e">
        <f>VLOOKUP(J18,'DATOS '!J122:W128,7,FALSE)</f>
        <v>#N/A</v>
      </c>
      <c r="H19" s="317" t="s">
        <v>15</v>
      </c>
      <c r="I19" s="467" t="e">
        <f>VLOOKUP(J18,'DATOS '!J122:W128,8,FALSE)</f>
        <v>#N/A</v>
      </c>
      <c r="J19" s="1438"/>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446" t="s">
        <v>37</v>
      </c>
      <c r="B21" s="1447"/>
      <c r="C21" s="1447"/>
      <c r="D21" s="1447"/>
      <c r="E21" s="1447"/>
      <c r="F21" s="1447"/>
      <c r="G21" s="1447"/>
      <c r="H21" s="1447"/>
      <c r="I21" s="1447"/>
      <c r="J21" s="144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442" t="s">
        <v>35</v>
      </c>
      <c r="D23" s="1443"/>
      <c r="E23" s="2"/>
      <c r="F23" s="1444" t="s">
        <v>36</v>
      </c>
      <c r="G23" s="1445"/>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519" t="s">
        <v>164</v>
      </c>
      <c r="B25" s="494">
        <v>4</v>
      </c>
      <c r="C25" s="1449" t="s">
        <v>39</v>
      </c>
      <c r="D25" s="1450"/>
      <c r="E25" s="1450"/>
      <c r="F25" s="1451"/>
      <c r="G25" s="1452" t="s">
        <v>360</v>
      </c>
      <c r="H25" s="1453"/>
    </row>
    <row r="26" spans="1:11" s="112" customFormat="1" ht="31.5" customHeight="1" thickBot="1" x14ac:dyDescent="0.25">
      <c r="A26" s="1454" t="s">
        <v>40</v>
      </c>
      <c r="B26" s="1455"/>
      <c r="C26" s="603">
        <v>1</v>
      </c>
      <c r="D26" s="603">
        <v>2</v>
      </c>
      <c r="E26" s="603">
        <v>3</v>
      </c>
      <c r="F26" s="604">
        <v>4</v>
      </c>
      <c r="G26" s="1456" t="e">
        <f>VLOOKUP($H$24,'DATOS '!$V$109:$AA$113,2,FALSE)</f>
        <v>#N/A</v>
      </c>
      <c r="H26" s="1457"/>
    </row>
    <row r="27" spans="1:11" s="112" customFormat="1" ht="31.5" customHeight="1" x14ac:dyDescent="0.2">
      <c r="A27" s="1439" t="s">
        <v>41</v>
      </c>
      <c r="B27" s="600" t="s">
        <v>0</v>
      </c>
      <c r="C27" s="601"/>
      <c r="D27" s="601"/>
      <c r="E27" s="601"/>
      <c r="F27" s="602"/>
      <c r="G27" s="111"/>
      <c r="H27" s="111"/>
      <c r="I27" s="111"/>
      <c r="J27" s="111"/>
    </row>
    <row r="28" spans="1:11" s="112" customFormat="1" ht="31.5" customHeight="1" x14ac:dyDescent="0.2">
      <c r="A28" s="1440"/>
      <c r="B28" s="493" t="s">
        <v>2</v>
      </c>
      <c r="C28" s="588"/>
      <c r="D28" s="588"/>
      <c r="E28" s="588"/>
      <c r="F28" s="589"/>
      <c r="G28" s="111"/>
      <c r="H28" s="111"/>
      <c r="I28" s="111"/>
      <c r="J28" s="111"/>
    </row>
    <row r="29" spans="1:11" s="112" customFormat="1" ht="31.5" customHeight="1" x14ac:dyDescent="0.2">
      <c r="A29" s="1440"/>
      <c r="B29" s="493" t="s">
        <v>2</v>
      </c>
      <c r="C29" s="588"/>
      <c r="D29" s="588"/>
      <c r="E29" s="588"/>
      <c r="F29" s="589"/>
      <c r="G29" s="111"/>
      <c r="H29" s="111"/>
      <c r="I29" s="111"/>
      <c r="J29" s="111"/>
    </row>
    <row r="30" spans="1:11" s="112" customFormat="1" ht="31.5" customHeight="1" thickBot="1" x14ac:dyDescent="0.25">
      <c r="A30" s="1441"/>
      <c r="B30" s="118" t="s">
        <v>0</v>
      </c>
      <c r="C30" s="590"/>
      <c r="D30" s="590"/>
      <c r="E30" s="590"/>
      <c r="F30" s="591"/>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442" t="s">
        <v>35</v>
      </c>
      <c r="D32" s="1443"/>
      <c r="E32" s="2"/>
      <c r="F32" s="1444" t="s">
        <v>36</v>
      </c>
      <c r="G32" s="1445"/>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446" t="s">
        <v>43</v>
      </c>
      <c r="B35" s="1447"/>
      <c r="C35" s="1447"/>
      <c r="D35" s="1447"/>
      <c r="E35" s="1447"/>
      <c r="F35" s="1447"/>
      <c r="G35" s="1447"/>
      <c r="H35" s="1447"/>
      <c r="I35" s="1447"/>
      <c r="J35" s="144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494" t="s">
        <v>44</v>
      </c>
      <c r="C37" s="1495"/>
      <c r="D37" s="1495"/>
      <c r="E37" s="1495"/>
      <c r="F37" s="1496"/>
      <c r="G37" s="111"/>
      <c r="H37" s="1497" t="s">
        <v>412</v>
      </c>
      <c r="I37" s="1498"/>
      <c r="J37" s="1499"/>
    </row>
    <row r="38" spans="1:11" s="112" customFormat="1" ht="31.5" customHeight="1" thickBot="1" x14ac:dyDescent="0.25">
      <c r="A38" s="111"/>
      <c r="B38" s="123" t="s">
        <v>40</v>
      </c>
      <c r="C38" s="124">
        <v>1</v>
      </c>
      <c r="D38" s="312">
        <v>2</v>
      </c>
      <c r="E38" s="312">
        <v>3</v>
      </c>
      <c r="F38" s="312">
        <v>4</v>
      </c>
      <c r="G38" s="111"/>
      <c r="H38" s="1500"/>
      <c r="I38" s="1501"/>
      <c r="J38" s="1502"/>
    </row>
    <row r="39" spans="1:11" s="112" customFormat="1" ht="31.5" customHeight="1" x14ac:dyDescent="0.2">
      <c r="A39" s="125"/>
      <c r="B39" s="126"/>
      <c r="C39" s="592" t="e">
        <f t="shared" ref="C39:F39" si="0">+AVERAGE(C27,C30)</f>
        <v>#DIV/0!</v>
      </c>
      <c r="D39" s="593" t="e">
        <f t="shared" si="0"/>
        <v>#DIV/0!</v>
      </c>
      <c r="E39" s="593" t="e">
        <f t="shared" si="0"/>
        <v>#DIV/0!</v>
      </c>
      <c r="F39" s="593" t="e">
        <f t="shared" si="0"/>
        <v>#DIV/0!</v>
      </c>
      <c r="G39" s="111"/>
      <c r="H39" s="1503"/>
      <c r="I39" s="1504"/>
      <c r="J39" s="1505"/>
    </row>
    <row r="40" spans="1:11" s="112" customFormat="1" ht="31.5" customHeight="1" x14ac:dyDescent="0.2">
      <c r="A40" s="125"/>
      <c r="B40" s="127"/>
      <c r="C40" s="594" t="e">
        <f t="shared" ref="C40:F40" si="1">+AVERAGE(C28:C29)</f>
        <v>#DIV/0!</v>
      </c>
      <c r="D40" s="128" t="e">
        <f t="shared" si="1"/>
        <v>#DIV/0!</v>
      </c>
      <c r="E40" s="128" t="e">
        <f t="shared" si="1"/>
        <v>#DIV/0!</v>
      </c>
      <c r="F40" s="128" t="e">
        <f t="shared" si="1"/>
        <v>#DIV/0!</v>
      </c>
      <c r="G40" s="111"/>
      <c r="H40" s="1503"/>
      <c r="I40" s="1504"/>
      <c r="J40" s="1505"/>
    </row>
    <row r="41" spans="1:11" s="112" customFormat="1" ht="31.5" customHeight="1" thickBot="1" x14ac:dyDescent="0.25">
      <c r="A41" s="125"/>
      <c r="B41" s="129"/>
      <c r="C41" s="595" t="e">
        <f>+C40-C39</f>
        <v>#DIV/0!</v>
      </c>
      <c r="D41" s="596" t="e">
        <f t="shared" ref="D41:F41" si="2">+D40-D39</f>
        <v>#DIV/0!</v>
      </c>
      <c r="E41" s="596" t="e">
        <f t="shared" si="2"/>
        <v>#DIV/0!</v>
      </c>
      <c r="F41" s="596" t="e">
        <f t="shared" si="2"/>
        <v>#DIV/0!</v>
      </c>
      <c r="G41" s="111"/>
      <c r="H41" s="1506"/>
      <c r="I41" s="1507"/>
      <c r="J41" s="1508"/>
    </row>
    <row r="42" spans="1:11" s="112" customFormat="1" ht="31.5" customHeight="1" thickBot="1" x14ac:dyDescent="0.25">
      <c r="A42" s="111"/>
      <c r="B42" s="130" t="s">
        <v>45</v>
      </c>
      <c r="C42" s="520" t="e">
        <f>+AVERAGE(C41:F41)</f>
        <v>#DIV/0!</v>
      </c>
      <c r="D42" s="111"/>
      <c r="E42" s="111"/>
      <c r="F42" s="111"/>
      <c r="G42" s="111"/>
      <c r="H42" s="111"/>
      <c r="I42" s="111"/>
      <c r="J42" s="111"/>
    </row>
    <row r="43" spans="1:11" s="112" customFormat="1" ht="31.5" customHeight="1" thickBot="1" x14ac:dyDescent="0.25">
      <c r="A43" s="111"/>
      <c r="B43" s="131" t="s">
        <v>90</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467" t="s">
        <v>46</v>
      </c>
      <c r="B45" s="1468"/>
      <c r="C45" s="1429"/>
      <c r="D45" s="1429"/>
      <c r="E45" s="1429"/>
      <c r="F45" s="1468"/>
      <c r="G45" s="1468"/>
      <c r="H45" s="1468"/>
      <c r="I45" s="1468"/>
      <c r="J45" s="1469"/>
    </row>
    <row r="46" spans="1:11" s="112" customFormat="1" ht="31.5" customHeight="1" thickBot="1" x14ac:dyDescent="0.25">
      <c r="B46" s="111"/>
      <c r="C46" s="1518" t="s">
        <v>47</v>
      </c>
      <c r="D46" s="1519"/>
      <c r="E46" s="1520"/>
      <c r="F46" s="111"/>
      <c r="G46" s="111"/>
      <c r="H46" s="111"/>
      <c r="I46" s="111"/>
      <c r="J46" s="111"/>
    </row>
    <row r="47" spans="1:11" s="112" customFormat="1" ht="36.75" customHeight="1" thickBot="1" x14ac:dyDescent="0.25">
      <c r="B47" s="111"/>
      <c r="C47" s="259" t="s">
        <v>35</v>
      </c>
      <c r="D47" s="315" t="s">
        <v>36</v>
      </c>
      <c r="E47" s="260" t="s">
        <v>15</v>
      </c>
      <c r="G47" s="1460" t="s">
        <v>83</v>
      </c>
      <c r="H47" s="1461"/>
      <c r="I47" s="367" t="e">
        <f>+(0.34848*E49-0.009*D49*EXP(0.0612*C49))/(273.15+C49)</f>
        <v>#DIV/0!</v>
      </c>
      <c r="J47" s="468" t="s">
        <v>86</v>
      </c>
    </row>
    <row r="48" spans="1:11" s="112" customFormat="1" ht="33" customHeight="1" thickBot="1" x14ac:dyDescent="0.25">
      <c r="A48" s="1521" t="s">
        <v>48</v>
      </c>
      <c r="B48" s="1522"/>
      <c r="C48" s="307" t="e">
        <f>+AVERAGE(E32,E23)</f>
        <v>#DIV/0!</v>
      </c>
      <c r="D48" s="308" t="e">
        <f>+AVERAGE(H32,H23)</f>
        <v>#DIV/0!</v>
      </c>
      <c r="E48" s="309" t="e">
        <f>+AVERAGE(J32,J23)</f>
        <v>#DIV/0!</v>
      </c>
      <c r="G48" s="1523" t="s">
        <v>84</v>
      </c>
      <c r="H48" s="1524"/>
      <c r="I48" s="135" t="e">
        <f>+I47*((0.001)^2+(0.0001*I19/2)^2+(-0.0034*D19/2)^2+(-0.1*G19/2)^2)^0.5</f>
        <v>#DIV/0!</v>
      </c>
      <c r="J48" s="136" t="s">
        <v>86</v>
      </c>
    </row>
    <row r="49" spans="1:21" s="112" customFormat="1" ht="36.75" customHeight="1" thickBot="1" x14ac:dyDescent="0.25">
      <c r="A49" s="1458" t="s">
        <v>333</v>
      </c>
      <c r="B49" s="1459"/>
      <c r="C49" s="301" t="e">
        <f>C48+(VLOOKUP(J18,'DATOS '!J122:W128,9,FALSE))*C48+(VLOOKUP(J18,'DATOS '!J122:W128,10,FALSE))</f>
        <v>#DIV/0!</v>
      </c>
      <c r="D49" s="302" t="e">
        <f>D48+(VLOOKUP(J18,'DATOS '!J122:W128,11,FALSE))*D48+(VLOOKUP(J18,'DATOS '!J122:W128,12,FALSE))</f>
        <v>#DIV/0!</v>
      </c>
      <c r="E49" s="303" t="e">
        <f>E48+(VLOOKUP(J18,'DATOS '!J122:W128,13,FALSE))*E48+(VLOOKUP(J18,'DATOS '!J122:W128,14,FALSE))</f>
        <v>#DIV/0!</v>
      </c>
      <c r="G49" s="1460" t="s">
        <v>85</v>
      </c>
      <c r="H49" s="1461"/>
      <c r="I49" s="137">
        <v>1.2</v>
      </c>
      <c r="J49" s="136" t="s">
        <v>86</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467" t="s">
        <v>49</v>
      </c>
      <c r="B51" s="1468"/>
      <c r="C51" s="1468"/>
      <c r="D51" s="1468"/>
      <c r="E51" s="1468"/>
      <c r="F51" s="1468"/>
      <c r="G51" s="1468"/>
      <c r="H51" s="1468"/>
      <c r="I51" s="1468"/>
      <c r="J51" s="1469"/>
    </row>
    <row r="52" spans="1:21" s="112" customFormat="1" ht="31.5" customHeight="1" x14ac:dyDescent="0.35">
      <c r="A52" s="111"/>
      <c r="B52" s="138" t="s">
        <v>50</v>
      </c>
      <c r="C52" s="139"/>
      <c r="D52" s="1509" t="s">
        <v>87</v>
      </c>
      <c r="E52" s="1509"/>
      <c r="F52" s="140" t="s">
        <v>51</v>
      </c>
      <c r="G52" s="141" t="s">
        <v>52</v>
      </c>
      <c r="H52" s="1510" t="s">
        <v>53</v>
      </c>
      <c r="I52" s="1511"/>
      <c r="J52" s="111"/>
    </row>
    <row r="53" spans="1:21" s="112" customFormat="1" ht="31.5" customHeight="1" thickBot="1" x14ac:dyDescent="0.25">
      <c r="A53" s="111"/>
      <c r="B53" s="142" t="e">
        <f>+C42</f>
        <v>#DIV/0!</v>
      </c>
      <c r="C53" s="143" t="s">
        <v>1</v>
      </c>
      <c r="D53" s="144" t="e">
        <f>+C10+C11/1000</f>
        <v>#N/A</v>
      </c>
      <c r="E53" s="143" t="s">
        <v>1</v>
      </c>
      <c r="F53" s="144" t="e">
        <f>+(I47-I49)*(1/H10-1/C13)</f>
        <v>#DIV/0!</v>
      </c>
      <c r="G53" s="145"/>
      <c r="H53" s="137" t="e">
        <f>+(B53+D53*F53)*1000</f>
        <v>#DIV/0!</v>
      </c>
      <c r="I53" s="136"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512" t="s">
        <v>54</v>
      </c>
      <c r="B55" s="1513"/>
      <c r="C55" s="1513"/>
      <c r="D55" s="1513"/>
      <c r="E55" s="1513"/>
      <c r="F55" s="1513"/>
      <c r="G55" s="1513"/>
      <c r="H55" s="1513"/>
      <c r="I55" s="1513"/>
      <c r="J55" s="1513"/>
      <c r="K55" s="110"/>
    </row>
    <row r="56" spans="1:21" s="110" customFormat="1" ht="15" customHeight="1" thickBot="1" x14ac:dyDescent="0.25">
      <c r="A56" s="111"/>
      <c r="B56" s="111"/>
      <c r="C56" s="111"/>
      <c r="D56" s="111"/>
      <c r="E56" s="111"/>
      <c r="K56" s="112"/>
    </row>
    <row r="57" spans="1:21" s="112" customFormat="1" ht="31.5" customHeight="1" thickBot="1" x14ac:dyDescent="0.25">
      <c r="A57" s="1514" t="s">
        <v>47</v>
      </c>
      <c r="B57" s="1515"/>
      <c r="C57" s="1516" t="s">
        <v>55</v>
      </c>
      <c r="D57" s="1517"/>
      <c r="E57" s="1470" t="s">
        <v>415</v>
      </c>
      <c r="F57" s="1471"/>
      <c r="G57" s="516"/>
      <c r="J57" s="516"/>
      <c r="L57" s="110"/>
      <c r="Q57" s="111"/>
      <c r="R57" s="111"/>
      <c r="S57" s="111"/>
      <c r="T57" s="111"/>
      <c r="U57" s="111"/>
    </row>
    <row r="58" spans="1:21" s="112" customFormat="1" ht="57.95" customHeight="1" thickBot="1" x14ac:dyDescent="0.25">
      <c r="A58" s="544" t="s">
        <v>56</v>
      </c>
      <c r="B58" s="545"/>
      <c r="C58" s="546" t="e">
        <f>+C43/B25^0.5*1000</f>
        <v>#DIV/0!</v>
      </c>
      <c r="D58" s="134" t="s">
        <v>3</v>
      </c>
      <c r="E58" s="805" t="s">
        <v>417</v>
      </c>
      <c r="F58" s="806">
        <f>$B$25-1</f>
        <v>3</v>
      </c>
      <c r="H58" s="111"/>
      <c r="K58" s="830">
        <v>0.3</v>
      </c>
      <c r="L58" s="829">
        <v>1.65</v>
      </c>
      <c r="M58" s="508"/>
    </row>
    <row r="59" spans="1:21" s="112" customFormat="1" ht="57.95" customHeight="1" thickBot="1" x14ac:dyDescent="0.25">
      <c r="A59" s="538" t="s">
        <v>469</v>
      </c>
      <c r="B59" s="146" t="s">
        <v>57</v>
      </c>
      <c r="C59" s="147" t="e">
        <f>+C12/2</f>
        <v>#N/A</v>
      </c>
      <c r="D59" s="148" t="s">
        <v>3</v>
      </c>
      <c r="E59" s="807" t="s">
        <v>416</v>
      </c>
      <c r="F59" s="808">
        <v>200</v>
      </c>
      <c r="H59" s="1189" t="s">
        <v>420</v>
      </c>
      <c r="I59" s="1190"/>
      <c r="J59" s="1190"/>
      <c r="K59" s="1190"/>
      <c r="L59" s="1190"/>
      <c r="M59" s="1191"/>
    </row>
    <row r="60" spans="1:21" s="112" customFormat="1" ht="57.95" customHeight="1" thickBot="1" x14ac:dyDescent="0.25">
      <c r="A60" s="547" t="s">
        <v>470</v>
      </c>
      <c r="B60" s="548"/>
      <c r="C60" s="549" t="e">
        <f>+C12/3^0.5</f>
        <v>#N/A</v>
      </c>
      <c r="D60" s="550" t="s">
        <v>3</v>
      </c>
      <c r="E60" s="809" t="s">
        <v>416</v>
      </c>
      <c r="F60" s="810">
        <v>200</v>
      </c>
      <c r="H60" s="563" t="s">
        <v>423</v>
      </c>
      <c r="I60" s="564" t="e">
        <f>MAX(C58:C61,C65:C66)</f>
        <v>#DIV/0!</v>
      </c>
      <c r="J60" s="597" t="e">
        <f>IF((I61)&lt;=(K58),"1,65","2")</f>
        <v>#DIV/0!</v>
      </c>
      <c r="K60" s="565" t="s">
        <v>421</v>
      </c>
      <c r="L60" s="566" t="s">
        <v>413</v>
      </c>
      <c r="M60" s="567" t="s">
        <v>414</v>
      </c>
    </row>
    <row r="61" spans="1:21" s="112" customFormat="1" ht="57.95" customHeight="1" thickBot="1" x14ac:dyDescent="0.3">
      <c r="A61" s="551" t="s">
        <v>58</v>
      </c>
      <c r="B61" s="552"/>
      <c r="C61" s="553" t="e">
        <f>+SQRT(SUMSQ(C59:C60))</f>
        <v>#N/A</v>
      </c>
      <c r="D61" s="554" t="s">
        <v>3</v>
      </c>
      <c r="E61" s="811"/>
      <c r="F61" s="572" t="e">
        <f>C61^4/(C58^4/200+(C59^4/(B25-1))+(C60^4/200))</f>
        <v>#N/A</v>
      </c>
      <c r="H61" s="568" t="s">
        <v>424</v>
      </c>
      <c r="I61" s="598" t="e">
        <f>SQRT((C58)^2+(C61)^2+(C65)^2)/C66</f>
        <v>#DIV/0!</v>
      </c>
      <c r="J61" s="599"/>
      <c r="K61" s="569" t="s">
        <v>421</v>
      </c>
      <c r="L61" s="570" t="s">
        <v>437</v>
      </c>
      <c r="M61" s="571" t="s">
        <v>422</v>
      </c>
    </row>
    <row r="62" spans="1:21" s="112" customFormat="1" ht="57.95" customHeight="1" x14ac:dyDescent="0.2">
      <c r="A62" s="555" t="s">
        <v>59</v>
      </c>
      <c r="B62" s="556"/>
      <c r="C62" s="557" t="e">
        <f>+I48</f>
        <v>#DIV/0!</v>
      </c>
      <c r="D62" s="558" t="s">
        <v>86</v>
      </c>
      <c r="E62" s="812" t="s">
        <v>416</v>
      </c>
      <c r="F62" s="813">
        <v>200</v>
      </c>
      <c r="L62" s="110"/>
      <c r="T62" s="110"/>
      <c r="U62" s="110"/>
    </row>
    <row r="63" spans="1:21" s="112" customFormat="1" ht="57.95" customHeight="1" x14ac:dyDescent="0.2">
      <c r="A63" s="538" t="s">
        <v>60</v>
      </c>
      <c r="B63" s="146"/>
      <c r="C63" s="149" t="e">
        <f>+H11/2</f>
        <v>#N/A</v>
      </c>
      <c r="D63" s="148" t="s">
        <v>86</v>
      </c>
      <c r="E63" s="814" t="s">
        <v>416</v>
      </c>
      <c r="F63" s="815">
        <v>200</v>
      </c>
      <c r="G63" s="819"/>
      <c r="H63" s="819"/>
      <c r="J63" s="819"/>
      <c r="K63" s="819"/>
      <c r="L63" s="819"/>
      <c r="M63" s="819"/>
      <c r="Q63" s="111"/>
      <c r="R63" s="111"/>
      <c r="S63" s="111"/>
      <c r="T63" s="111"/>
      <c r="U63" s="111"/>
    </row>
    <row r="64" spans="1:21" s="112" customFormat="1" ht="57.95" customHeight="1" thickBot="1" x14ac:dyDescent="0.25">
      <c r="A64" s="547" t="s">
        <v>471</v>
      </c>
      <c r="B64" s="559"/>
      <c r="C64" s="560" t="e">
        <f>+C14/2</f>
        <v>#N/A</v>
      </c>
      <c r="D64" s="550" t="s">
        <v>86</v>
      </c>
      <c r="E64" s="816" t="s">
        <v>416</v>
      </c>
      <c r="F64" s="810">
        <v>200</v>
      </c>
      <c r="G64" s="819"/>
      <c r="H64" s="819"/>
      <c r="I64" s="819"/>
      <c r="J64" s="819"/>
      <c r="K64" s="819"/>
      <c r="L64" s="819"/>
      <c r="M64" s="819"/>
      <c r="Q64" s="110"/>
      <c r="R64" s="110"/>
      <c r="S64" s="110"/>
      <c r="T64" s="110"/>
      <c r="U64" s="110"/>
    </row>
    <row r="65" spans="1:21" s="112" customFormat="1" ht="57.95" customHeight="1" thickBot="1" x14ac:dyDescent="0.3">
      <c r="A65" s="544" t="s">
        <v>61</v>
      </c>
      <c r="B65" s="561"/>
      <c r="C65" s="562" t="e">
        <f>+SQRT(ABS(((C10/1000+C11/1000000)*(C13-H10)/(C13*H10)*C62)^2+((C10/1000+C11/1000000)*(I47-I49))^2*C63^2/H10^4+(C10/1000+C11/1000000)^2*(I47-I49)*((I47-I49)-2*(C15-I49))*C64^2/C13^4))*1000000</f>
        <v>#N/A</v>
      </c>
      <c r="D65" s="134" t="s">
        <v>3</v>
      </c>
      <c r="E65" s="811"/>
      <c r="F65" s="573" t="e">
        <f>C65^4/((C62^4/200+((C63/1000000)^4/200+((C64/1000000)^4/200))))</f>
        <v>#N/A</v>
      </c>
      <c r="G65" s="811"/>
      <c r="H65" s="1462"/>
      <c r="I65" s="1463"/>
      <c r="J65" s="1463"/>
      <c r="K65" s="1464"/>
      <c r="L65" s="831" t="s">
        <v>418</v>
      </c>
      <c r="M65" s="811"/>
      <c r="Q65" s="111"/>
      <c r="R65" s="111"/>
      <c r="S65" s="111"/>
      <c r="T65" s="111"/>
      <c r="U65" s="111"/>
    </row>
    <row r="66" spans="1:21" s="112" customFormat="1" ht="57.95" customHeight="1" thickBot="1" x14ac:dyDescent="0.3">
      <c r="A66" s="539" t="s">
        <v>63</v>
      </c>
      <c r="B66" s="150"/>
      <c r="C66" s="151" t="e">
        <f>+(G15/2/3^0.5)*2^0.5*1000</f>
        <v>#N/A</v>
      </c>
      <c r="D66" s="136" t="s">
        <v>3</v>
      </c>
      <c r="E66" s="817" t="s">
        <v>416</v>
      </c>
      <c r="F66" s="818">
        <v>200</v>
      </c>
      <c r="G66" s="574" t="e">
        <f>C66^4/((C61^4/F61)+(C65^4/F65))</f>
        <v>#N/A</v>
      </c>
      <c r="H66" s="1488" t="s">
        <v>419</v>
      </c>
      <c r="I66" s="1489"/>
      <c r="J66" s="1490"/>
      <c r="K66" s="820">
        <v>0.95450000000000002</v>
      </c>
      <c r="L66" s="821" t="e">
        <f>_xlfn.T.INV.2T(100%-K66,G66)</f>
        <v>#N/A</v>
      </c>
      <c r="M66" s="811"/>
    </row>
    <row r="67" spans="1:21" s="110" customFormat="1" ht="65.25" customHeight="1" thickBot="1" x14ac:dyDescent="0.3">
      <c r="A67" s="121"/>
      <c r="B67" s="121"/>
      <c r="F67" s="1465" t="s">
        <v>62</v>
      </c>
      <c r="G67" s="1466"/>
      <c r="H67" s="822"/>
      <c r="I67" s="823" t="e">
        <f>+SQRT(SUMSQ(C58,C61,C65,C66))</f>
        <v>#DIV/0!</v>
      </c>
      <c r="J67" s="824" t="s">
        <v>3</v>
      </c>
      <c r="K67" s="825"/>
      <c r="L67" s="825"/>
      <c r="M67" s="825"/>
      <c r="S67" s="112"/>
      <c r="T67" s="112"/>
      <c r="U67" s="112"/>
    </row>
    <row r="68" spans="1:21" s="500" customFormat="1" ht="51.75" customHeight="1" thickBot="1" x14ac:dyDescent="0.25">
      <c r="F68" s="1465" t="s">
        <v>64</v>
      </c>
      <c r="G68" s="1466"/>
      <c r="H68" s="826"/>
      <c r="I68" s="823" t="e">
        <f>+I67*2</f>
        <v>#DIV/0!</v>
      </c>
      <c r="J68" s="827" t="s">
        <v>3</v>
      </c>
      <c r="K68" s="828"/>
      <c r="L68" s="828"/>
      <c r="M68" s="828"/>
      <c r="S68" s="112"/>
      <c r="T68" s="112"/>
      <c r="U68" s="112"/>
    </row>
    <row r="69" spans="1:21" s="500" customFormat="1" ht="35.1" customHeight="1" thickBot="1" x14ac:dyDescent="0.25">
      <c r="K69" s="504"/>
      <c r="L69" s="501"/>
      <c r="O69" s="112"/>
      <c r="P69" s="112"/>
      <c r="Q69" s="112"/>
      <c r="R69" s="112"/>
      <c r="S69" s="112"/>
      <c r="T69" s="112"/>
      <c r="U69" s="112"/>
    </row>
    <row r="70" spans="1:21" s="500" customFormat="1" ht="33.75" customHeight="1" thickBot="1" x14ac:dyDescent="4.45">
      <c r="B70" s="1446" t="s">
        <v>65</v>
      </c>
      <c r="C70" s="1447"/>
      <c r="D70" s="1447"/>
      <c r="E70" s="1447"/>
      <c r="F70" s="1447"/>
      <c r="G70" s="1447"/>
      <c r="H70" s="1447"/>
      <c r="I70" s="1447"/>
      <c r="J70" s="1447"/>
      <c r="K70" s="1448"/>
      <c r="L70" s="580"/>
      <c r="O70" s="112"/>
      <c r="P70" s="112"/>
      <c r="Q70" s="112"/>
      <c r="R70" s="112"/>
      <c r="S70" s="112"/>
      <c r="T70" s="112"/>
      <c r="U70" s="112"/>
    </row>
    <row r="71" spans="1:21" s="500" customFormat="1" ht="35.1" customHeight="1" thickBot="1" x14ac:dyDescent="0.25">
      <c r="B71" s="1474" t="s">
        <v>440</v>
      </c>
      <c r="C71" s="1475"/>
      <c r="D71" s="1475"/>
      <c r="E71" s="1476"/>
      <c r="F71" s="252"/>
      <c r="G71" s="253"/>
      <c r="H71" s="1477"/>
      <c r="I71" s="1478"/>
      <c r="J71" s="1478"/>
      <c r="K71" s="1479"/>
      <c r="O71" s="112"/>
      <c r="P71" s="112"/>
      <c r="Q71" s="112"/>
      <c r="R71" s="112"/>
      <c r="S71" s="112"/>
      <c r="T71" s="112"/>
      <c r="U71" s="112"/>
    </row>
    <row r="72" spans="1:21" s="500" customFormat="1" ht="40.5" customHeight="1" x14ac:dyDescent="0.2">
      <c r="B72" s="581"/>
      <c r="C72" s="582"/>
      <c r="D72" s="583" t="s">
        <v>438</v>
      </c>
      <c r="E72" s="584"/>
      <c r="F72" s="1480"/>
      <c r="G72" s="1480"/>
      <c r="H72" s="1485" t="s">
        <v>69</v>
      </c>
      <c r="I72" s="1481" t="s">
        <v>439</v>
      </c>
      <c r="J72" s="1481"/>
      <c r="K72" s="1482"/>
      <c r="O72" s="112"/>
      <c r="P72" s="112"/>
      <c r="Q72" s="112"/>
      <c r="R72" s="112"/>
      <c r="S72" s="112"/>
      <c r="T72" s="112"/>
      <c r="U72" s="112"/>
    </row>
    <row r="73" spans="1:21" s="500" customFormat="1" ht="35.1" customHeight="1" x14ac:dyDescent="0.2">
      <c r="B73" s="254" t="e">
        <f>C10</f>
        <v>#N/A</v>
      </c>
      <c r="C73" s="250" t="e">
        <f>C11</f>
        <v>#N/A</v>
      </c>
      <c r="D73" s="251" t="e">
        <f>H53</f>
        <v>#DIV/0!</v>
      </c>
      <c r="E73" s="578" t="e">
        <f>B73+(C73/1000)+(D73/1000)</f>
        <v>#N/A</v>
      </c>
      <c r="F73" s="585" t="e">
        <f>E73*1000-B73*1000</f>
        <v>#N/A</v>
      </c>
      <c r="G73" s="128"/>
      <c r="H73" s="1486"/>
      <c r="I73" s="521" t="e">
        <f>I68</f>
        <v>#DIV/0!</v>
      </c>
      <c r="J73" s="1483"/>
      <c r="K73" s="1484"/>
      <c r="O73" s="112"/>
      <c r="P73" s="112"/>
      <c r="Q73" s="112"/>
      <c r="R73" s="112"/>
      <c r="S73" s="112"/>
      <c r="T73" s="112"/>
      <c r="U73" s="112"/>
    </row>
    <row r="74" spans="1:21" s="500" customFormat="1" ht="35.1" customHeight="1" thickBot="1" x14ac:dyDescent="0.25">
      <c r="B74" s="304" t="e">
        <f>B73</f>
        <v>#N/A</v>
      </c>
      <c r="C74" s="305" t="e">
        <f>C73</f>
        <v>#N/A</v>
      </c>
      <c r="D74" s="305" t="e">
        <f>D73</f>
        <v>#DIV/0!</v>
      </c>
      <c r="E74" s="579" t="e">
        <f>B74+(C74/1000)+(D74/1000)</f>
        <v>#N/A</v>
      </c>
      <c r="F74" s="579" t="e">
        <f>F73/1000</f>
        <v>#N/A</v>
      </c>
      <c r="G74" s="306"/>
      <c r="H74" s="1487"/>
      <c r="I74" s="586" t="e">
        <f>I73/1000</f>
        <v>#DIV/0!</v>
      </c>
      <c r="J74" s="1472"/>
      <c r="K74" s="1473"/>
      <c r="O74" s="112"/>
      <c r="P74" s="112"/>
      <c r="Q74" s="112"/>
      <c r="R74" s="112"/>
      <c r="S74" s="112"/>
      <c r="T74" s="112"/>
      <c r="U74" s="112"/>
    </row>
    <row r="75" spans="1:21" s="500" customFormat="1" ht="35.1" customHeight="1" x14ac:dyDescent="0.2">
      <c r="G75" s="111"/>
      <c r="H75" s="111"/>
      <c r="I75" s="111"/>
      <c r="J75" s="111"/>
      <c r="O75" s="112"/>
      <c r="P75" s="112"/>
      <c r="Q75" s="112"/>
      <c r="R75" s="112"/>
      <c r="S75" s="112"/>
      <c r="T75" s="112"/>
      <c r="U75" s="112"/>
    </row>
    <row r="76" spans="1:21" s="500" customFormat="1" ht="35.1" customHeight="1" x14ac:dyDescent="0.2">
      <c r="G76" s="111"/>
      <c r="H76" s="111"/>
      <c r="I76" s="111"/>
      <c r="J76" s="111"/>
      <c r="O76" s="112"/>
      <c r="P76" s="112"/>
      <c r="Q76" s="112"/>
      <c r="R76" s="112"/>
      <c r="S76" s="112"/>
      <c r="T76" s="112"/>
      <c r="U76" s="112"/>
    </row>
    <row r="77" spans="1:21" s="500" customFormat="1" ht="35.1" customHeight="1" x14ac:dyDescent="0.2">
      <c r="G77" s="111"/>
      <c r="H77" s="111"/>
      <c r="I77" s="111"/>
      <c r="J77" s="111"/>
    </row>
    <row r="78" spans="1:21" s="501" customFormat="1" ht="9.9499999999999993" customHeight="1" x14ac:dyDescent="0.2">
      <c r="A78" s="503"/>
      <c r="B78" s="500"/>
      <c r="C78" s="500"/>
      <c r="D78" s="500"/>
      <c r="E78" s="500"/>
      <c r="F78" s="500"/>
      <c r="G78" s="111"/>
      <c r="H78" s="111"/>
    </row>
    <row r="79" spans="1:21" s="505" customFormat="1" ht="35.1" customHeight="1" x14ac:dyDescent="0.2">
      <c r="B79" s="500"/>
      <c r="C79" s="500"/>
      <c r="D79" s="500"/>
      <c r="E79" s="500"/>
      <c r="F79" s="500"/>
      <c r="G79" s="111"/>
      <c r="H79" s="111"/>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111"/>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52"/>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3sil5NLx5RPrY4ZWx5ENw0zLD4EyQaJkRM1pKN6SvhpI6EGvqIcesBLn5M0kDcaDMut2dyHWz2NyVoYnsF2CxQ==" saltValue="UyWwnzPILx/chAgUFmn6pw==" spinCount="100000" sheet="1" objects="1" scenarios="1"/>
  <mergeCells count="61">
    <mergeCell ref="F68:G68"/>
    <mergeCell ref="C1:M1"/>
    <mergeCell ref="B37:F37"/>
    <mergeCell ref="H37:J37"/>
    <mergeCell ref="H38:J41"/>
    <mergeCell ref="A51:J51"/>
    <mergeCell ref="D52:E52"/>
    <mergeCell ref="H52:I52"/>
    <mergeCell ref="A55:J55"/>
    <mergeCell ref="A57:B57"/>
    <mergeCell ref="C57:D57"/>
    <mergeCell ref="C46:E46"/>
    <mergeCell ref="G47:H47"/>
    <mergeCell ref="A48:B48"/>
    <mergeCell ref="G48:H48"/>
    <mergeCell ref="H59:M59"/>
    <mergeCell ref="J74:K74"/>
    <mergeCell ref="B70:K70"/>
    <mergeCell ref="B71:E71"/>
    <mergeCell ref="H71:K71"/>
    <mergeCell ref="F72:G72"/>
    <mergeCell ref="I72:K72"/>
    <mergeCell ref="J73:K73"/>
    <mergeCell ref="H72:H74"/>
    <mergeCell ref="A49:B49"/>
    <mergeCell ref="G49:H49"/>
    <mergeCell ref="H65:K65"/>
    <mergeCell ref="F67:G67"/>
    <mergeCell ref="A45:J45"/>
    <mergeCell ref="E57:F57"/>
    <mergeCell ref="H66:J66"/>
    <mergeCell ref="A21:J21"/>
    <mergeCell ref="C23:D23"/>
    <mergeCell ref="F23:G23"/>
    <mergeCell ref="G25:H25"/>
    <mergeCell ref="A26:B26"/>
    <mergeCell ref="G26:H26"/>
    <mergeCell ref="A27:A30"/>
    <mergeCell ref="C32:D32"/>
    <mergeCell ref="F32:G32"/>
    <mergeCell ref="A35:J35"/>
    <mergeCell ref="C25:F25"/>
    <mergeCell ref="A14:B14"/>
    <mergeCell ref="A15:B15"/>
    <mergeCell ref="A17:J17"/>
    <mergeCell ref="F18:G18"/>
    <mergeCell ref="A19:B19"/>
    <mergeCell ref="E19:F19"/>
    <mergeCell ref="J18:J19"/>
    <mergeCell ref="A13:B13"/>
    <mergeCell ref="F13:I13"/>
    <mergeCell ref="A1:B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6"/>
  <sheetViews>
    <sheetView showGridLines="0" view="pageBreakPreview" zoomScale="120" zoomScaleNormal="100" zoomScaleSheetLayoutView="120" workbookViewId="0">
      <selection activeCell="K107" sqref="K107"/>
    </sheetView>
  </sheetViews>
  <sheetFormatPr baseColWidth="10" defaultRowHeight="15" x14ac:dyDescent="0.2"/>
  <cols>
    <col min="1" max="1" width="5.7109375" style="832" customWidth="1"/>
    <col min="2" max="2" width="14.7109375" style="832" customWidth="1"/>
    <col min="3" max="3" width="12.28515625" style="832" customWidth="1"/>
    <col min="4" max="4" width="9.140625" style="832" customWidth="1"/>
    <col min="5" max="5" width="12.7109375" style="832" customWidth="1"/>
    <col min="6" max="6" width="9.7109375" style="832" customWidth="1"/>
    <col min="7" max="7" width="11" style="832" customWidth="1"/>
    <col min="8" max="8" width="11.7109375" style="832" customWidth="1"/>
    <col min="9" max="9" width="8.5703125" style="832" customWidth="1"/>
    <col min="10" max="10" width="10" style="832" customWidth="1"/>
    <col min="11" max="16384" width="11.42578125" style="832"/>
  </cols>
  <sheetData>
    <row r="1" spans="1:10" ht="120" customHeight="1" x14ac:dyDescent="0.2">
      <c r="A1" s="1609"/>
      <c r="B1" s="1609"/>
      <c r="C1" s="1609"/>
      <c r="D1" s="1609"/>
      <c r="E1" s="1609"/>
      <c r="F1" s="1609"/>
      <c r="G1" s="1609"/>
      <c r="H1" s="1609"/>
      <c r="I1" s="1609"/>
      <c r="J1" s="1609"/>
    </row>
    <row r="2" spans="1:10" ht="20.100000000000001" customHeight="1" x14ac:dyDescent="0.25">
      <c r="A2" s="833"/>
      <c r="B2" s="833"/>
      <c r="C2" s="833"/>
      <c r="D2" s="833"/>
      <c r="E2" s="833"/>
      <c r="F2" s="833"/>
      <c r="G2" s="1525" t="s">
        <v>31</v>
      </c>
      <c r="H2" s="1525"/>
      <c r="I2" s="1587">
        <f>'DATOS '!J7</f>
        <v>0</v>
      </c>
      <c r="J2" s="1587"/>
    </row>
    <row r="3" spans="1:10" ht="20.100000000000001" customHeight="1" x14ac:dyDescent="0.25">
      <c r="A3" s="1600" t="s">
        <v>7</v>
      </c>
      <c r="B3" s="1600"/>
      <c r="C3" s="1600"/>
      <c r="D3" s="834"/>
      <c r="E3" s="834"/>
      <c r="G3" s="1525"/>
      <c r="H3" s="1525"/>
    </row>
    <row r="4" spans="1:10" ht="20.100000000000001" customHeight="1" x14ac:dyDescent="0.2">
      <c r="A4" s="835"/>
      <c r="B4" s="834"/>
      <c r="C4" s="834"/>
      <c r="D4" s="834"/>
      <c r="E4" s="900"/>
      <c r="F4" s="834"/>
    </row>
    <row r="5" spans="1:10" ht="20.100000000000001" customHeight="1" x14ac:dyDescent="0.2">
      <c r="A5" s="1589" t="s">
        <v>356</v>
      </c>
      <c r="B5" s="1589"/>
      <c r="D5" s="1527">
        <f>'DATOS '!E7</f>
        <v>0</v>
      </c>
      <c r="E5" s="1527"/>
      <c r="F5" s="1527"/>
      <c r="G5" s="1527"/>
      <c r="H5" s="1527"/>
      <c r="I5" s="1527"/>
      <c r="J5" s="1527"/>
    </row>
    <row r="6" spans="1:10" ht="20.100000000000001" customHeight="1" x14ac:dyDescent="0.2">
      <c r="A6" s="1589" t="s">
        <v>8</v>
      </c>
      <c r="B6" s="1589"/>
      <c r="C6" s="836"/>
      <c r="D6" s="1527">
        <f>'DATOS '!F7</f>
        <v>0</v>
      </c>
      <c r="E6" s="1527"/>
      <c r="F6" s="1527"/>
      <c r="G6" s="1527"/>
      <c r="H6" s="1527"/>
      <c r="I6" s="1527"/>
    </row>
    <row r="7" spans="1:10" ht="20.100000000000001" customHeight="1" x14ac:dyDescent="0.2">
      <c r="A7" s="1589" t="s">
        <v>9</v>
      </c>
      <c r="B7" s="1589"/>
      <c r="D7" s="1527">
        <f>'DATOS '!C7</f>
        <v>0</v>
      </c>
      <c r="E7" s="1527"/>
      <c r="F7" s="1527"/>
      <c r="G7" s="1527"/>
    </row>
    <row r="8" spans="1:10" ht="20.100000000000001" customHeight="1" x14ac:dyDescent="0.2">
      <c r="A8" s="837"/>
      <c r="B8" s="837"/>
      <c r="D8" s="837"/>
      <c r="E8" s="837"/>
      <c r="F8" s="834"/>
    </row>
    <row r="9" spans="1:10" ht="20.100000000000001" customHeight="1" x14ac:dyDescent="0.2">
      <c r="A9" s="1589" t="s">
        <v>10</v>
      </c>
      <c r="B9" s="1589"/>
      <c r="C9" s="1589"/>
      <c r="D9" s="1604">
        <f>'DATOS '!D7</f>
        <v>0</v>
      </c>
      <c r="E9" s="1604"/>
      <c r="F9" s="1605" t="s">
        <v>12</v>
      </c>
      <c r="G9" s="1605"/>
      <c r="H9" s="1605"/>
      <c r="I9" s="1606" t="e">
        <f>#REF!</f>
        <v>#REF!</v>
      </c>
      <c r="J9" s="1606"/>
    </row>
    <row r="10" spans="1:10" ht="20.100000000000001" customHeight="1" x14ac:dyDescent="0.2">
      <c r="A10" s="834"/>
      <c r="B10" s="834"/>
      <c r="C10" s="834"/>
      <c r="D10" s="834"/>
      <c r="E10" s="834"/>
      <c r="F10" s="834"/>
    </row>
    <row r="11" spans="1:10" ht="20.100000000000001" customHeight="1" x14ac:dyDescent="0.2">
      <c r="A11" s="1608" t="s">
        <v>425</v>
      </c>
      <c r="B11" s="1608"/>
      <c r="C11" s="1608"/>
      <c r="D11" s="1608"/>
      <c r="E11" s="1608"/>
      <c r="F11" s="1608"/>
      <c r="G11" s="1608"/>
      <c r="H11" s="1608"/>
      <c r="I11" s="1608"/>
      <c r="J11" s="1608"/>
    </row>
    <row r="12" spans="1:10" ht="20.100000000000001" customHeight="1" x14ac:dyDescent="0.2">
      <c r="A12" s="901"/>
      <c r="B12" s="901"/>
      <c r="C12" s="901"/>
      <c r="D12" s="901"/>
      <c r="E12" s="901"/>
      <c r="F12" s="834"/>
    </row>
    <row r="13" spans="1:10" ht="20.100000000000001" customHeight="1" x14ac:dyDescent="0.2">
      <c r="A13" s="1589" t="s">
        <v>430</v>
      </c>
      <c r="B13" s="1589"/>
      <c r="C13" s="1589"/>
      <c r="D13" s="1538"/>
      <c r="E13" s="1538"/>
      <c r="F13" s="1538"/>
      <c r="G13" s="840"/>
      <c r="H13" s="833"/>
      <c r="I13" s="833"/>
    </row>
    <row r="14" spans="1:10" ht="20.100000000000001" customHeight="1" x14ac:dyDescent="0.2">
      <c r="A14" s="1589" t="s">
        <v>16</v>
      </c>
      <c r="B14" s="1589"/>
      <c r="C14" s="1589"/>
      <c r="D14" s="1607">
        <f>'DATOS '!D37</f>
        <v>0</v>
      </c>
      <c r="E14" s="1607"/>
      <c r="F14" s="1607"/>
      <c r="G14" s="1607"/>
    </row>
    <row r="15" spans="1:10" ht="20.100000000000001" customHeight="1" x14ac:dyDescent="0.2">
      <c r="A15" s="1589" t="s">
        <v>426</v>
      </c>
      <c r="B15" s="1589"/>
      <c r="C15" s="1589"/>
      <c r="D15" s="1603">
        <f>'DATOS '!E37</f>
        <v>0</v>
      </c>
      <c r="E15" s="1603"/>
      <c r="F15" s="1603"/>
      <c r="G15" s="1603"/>
    </row>
    <row r="16" spans="1:10" ht="20.100000000000001" customHeight="1" thickBot="1" x14ac:dyDescent="0.25">
      <c r="A16" s="1589" t="s">
        <v>431</v>
      </c>
      <c r="B16" s="1589"/>
      <c r="C16" s="1589"/>
      <c r="D16" s="1599"/>
      <c r="E16" s="1599"/>
      <c r="F16" s="1599"/>
      <c r="G16" s="1599"/>
      <c r="H16" s="836"/>
      <c r="I16" s="836"/>
      <c r="J16" s="836"/>
    </row>
    <row r="17" spans="1:10" ht="20.100000000000001" customHeight="1" x14ac:dyDescent="0.2">
      <c r="A17" s="1590"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2 g M  2 g * M  5 g M  10 g M  20 g M 20 g * M 50 g M 100 g M B 200 g M B 200 g * M B 500 g M B 1 kg M B 2 kg M B 2 kg * M B 5 kg M B A 10 kg M B A    </v>
      </c>
      <c r="B17" s="1591"/>
      <c r="C17" s="1591"/>
      <c r="D17" s="1591"/>
      <c r="E17" s="1591"/>
      <c r="F17" s="1591"/>
      <c r="G17" s="1591"/>
      <c r="H17" s="1591"/>
      <c r="I17" s="1591"/>
      <c r="J17" s="1592"/>
    </row>
    <row r="18" spans="1:10" ht="20.100000000000001" customHeight="1" thickBot="1" x14ac:dyDescent="0.25">
      <c r="A18" s="1593"/>
      <c r="B18" s="1594"/>
      <c r="C18" s="1594"/>
      <c r="D18" s="1594"/>
      <c r="E18" s="1594"/>
      <c r="F18" s="1594"/>
      <c r="G18" s="1594"/>
      <c r="H18" s="1594"/>
      <c r="I18" s="1594"/>
      <c r="J18" s="1595"/>
    </row>
    <row r="19" spans="1:10" ht="20.100000000000001" customHeight="1" x14ac:dyDescent="0.2">
      <c r="A19" s="1589" t="s">
        <v>17</v>
      </c>
      <c r="B19" s="1589"/>
      <c r="C19" s="1589"/>
      <c r="D19" s="1596">
        <f>'DATOS '!C37</f>
        <v>0</v>
      </c>
      <c r="E19" s="1597"/>
      <c r="F19" s="1597"/>
      <c r="G19" s="1597"/>
    </row>
    <row r="20" spans="1:10" ht="20.100000000000001" customHeight="1" x14ac:dyDescent="0.2">
      <c r="A20" s="837"/>
      <c r="B20" s="837"/>
      <c r="C20" s="837"/>
      <c r="D20" s="902"/>
      <c r="E20" s="835"/>
      <c r="F20" s="835"/>
      <c r="G20" s="835"/>
    </row>
    <row r="21" spans="1:10" ht="20.100000000000001" customHeight="1" x14ac:dyDescent="0.2">
      <c r="A21" s="1589" t="s">
        <v>18</v>
      </c>
      <c r="B21" s="1589"/>
      <c r="C21" s="1589"/>
      <c r="D21" s="1589"/>
      <c r="E21" s="1589"/>
      <c r="F21" s="1589"/>
      <c r="G21" s="1598"/>
      <c r="H21" s="1598"/>
      <c r="I21" s="1598"/>
      <c r="J21" s="1598"/>
    </row>
    <row r="22" spans="1:10" ht="20.100000000000001" customHeight="1" x14ac:dyDescent="0.2">
      <c r="A22" s="837"/>
      <c r="B22" s="837"/>
      <c r="C22" s="837"/>
      <c r="D22" s="837"/>
      <c r="E22" s="837"/>
      <c r="F22" s="837"/>
      <c r="G22" s="834"/>
    </row>
    <row r="23" spans="1:10" ht="20.100000000000001" customHeight="1" x14ac:dyDescent="0.2">
      <c r="A23" s="1600" t="s">
        <v>350</v>
      </c>
      <c r="B23" s="1600"/>
      <c r="C23" s="1600"/>
      <c r="D23" s="1600"/>
      <c r="E23" s="1600"/>
      <c r="F23" s="1600"/>
    </row>
    <row r="24" spans="1:10" ht="20.100000000000001" customHeight="1" x14ac:dyDescent="0.2">
      <c r="A24" s="901"/>
      <c r="B24" s="901"/>
      <c r="C24" s="901"/>
      <c r="D24" s="901"/>
      <c r="E24" s="903"/>
      <c r="F24" s="904"/>
      <c r="G24" s="904"/>
      <c r="H24" s="904"/>
      <c r="I24" s="904"/>
      <c r="J24" s="904"/>
    </row>
    <row r="25" spans="1:10" ht="39.950000000000003" customHeight="1" x14ac:dyDescent="0.2">
      <c r="A25" s="1602" t="str">
        <f>'DATOS '!G7</f>
        <v xml:space="preserve">Laboratorios de Calibración de Masa y Volumen SIC.         
Av. Cra 50 # 26-55 piso 5 INM </v>
      </c>
      <c r="B25" s="1602"/>
      <c r="C25" s="1602"/>
      <c r="D25" s="1602"/>
      <c r="E25" s="1602"/>
      <c r="F25" s="905"/>
      <c r="G25" s="905"/>
      <c r="H25" s="905"/>
      <c r="I25" s="905"/>
      <c r="J25" s="905"/>
    </row>
    <row r="26" spans="1:10" ht="20.100000000000001" customHeight="1" x14ac:dyDescent="0.2">
      <c r="B26" s="1600"/>
      <c r="C26" s="1600"/>
      <c r="D26" s="1600"/>
      <c r="E26" s="1600"/>
      <c r="F26" s="901"/>
      <c r="G26" s="835"/>
    </row>
    <row r="27" spans="1:10" ht="20.100000000000001" customHeight="1" x14ac:dyDescent="0.2">
      <c r="A27" s="1600" t="s">
        <v>351</v>
      </c>
      <c r="B27" s="1600"/>
      <c r="C27" s="1600"/>
      <c r="D27" s="1600"/>
      <c r="E27" s="1601">
        <f>'DATOS '!I7</f>
        <v>0</v>
      </c>
      <c r="F27" s="1601"/>
      <c r="G27" s="906"/>
      <c r="H27" s="906"/>
    </row>
    <row r="28" spans="1:10" ht="20.100000000000001" customHeight="1" x14ac:dyDescent="0.25">
      <c r="A28" s="835"/>
      <c r="B28" s="835"/>
      <c r="C28" s="835"/>
      <c r="D28" s="835"/>
      <c r="E28" s="835"/>
      <c r="F28" s="835"/>
      <c r="G28" s="907"/>
      <c r="H28" s="907"/>
      <c r="I28" s="834"/>
      <c r="J28" s="834"/>
    </row>
    <row r="29" spans="1:10" ht="20.100000000000001" customHeight="1" x14ac:dyDescent="0.2">
      <c r="A29" s="1567" t="s">
        <v>432</v>
      </c>
      <c r="B29" s="1567"/>
      <c r="C29" s="1567"/>
      <c r="D29" s="1567"/>
      <c r="E29" s="1567"/>
      <c r="F29" s="1567"/>
      <c r="G29" s="1567"/>
      <c r="H29" s="1567"/>
      <c r="I29" s="1567"/>
      <c r="J29" s="1567"/>
    </row>
    <row r="30" spans="1:10" ht="20.100000000000001" customHeight="1" x14ac:dyDescent="0.2">
      <c r="A30" s="908"/>
      <c r="B30" s="908"/>
      <c r="C30" s="908"/>
      <c r="D30" s="908"/>
      <c r="G30" s="834"/>
    </row>
    <row r="31" spans="1:10" ht="35.25" customHeight="1" x14ac:dyDescent="0.2">
      <c r="A31" s="1586" t="s">
        <v>474</v>
      </c>
      <c r="B31" s="1586"/>
      <c r="C31" s="1586"/>
      <c r="D31" s="1586"/>
      <c r="E31" s="1586"/>
      <c r="F31" s="1586"/>
      <c r="G31" s="1586"/>
      <c r="H31" s="1586"/>
      <c r="I31" s="1586"/>
      <c r="J31" s="1586"/>
    </row>
    <row r="32" spans="1:10" ht="120" customHeight="1" x14ac:dyDescent="0.2">
      <c r="A32" s="909"/>
      <c r="B32" s="909"/>
      <c r="C32" s="909"/>
      <c r="D32" s="909"/>
      <c r="E32" s="909"/>
      <c r="F32" s="909"/>
      <c r="G32" s="909"/>
      <c r="H32" s="909"/>
      <c r="I32" s="909"/>
      <c r="J32" s="909"/>
    </row>
    <row r="33" spans="1:10" ht="20.100000000000001" customHeight="1" x14ac:dyDescent="0.25">
      <c r="G33" s="1525" t="s">
        <v>31</v>
      </c>
      <c r="H33" s="1525"/>
      <c r="I33" s="1587">
        <f>I2</f>
        <v>0</v>
      </c>
      <c r="J33" s="1587"/>
    </row>
    <row r="34" spans="1:10" ht="20.100000000000001" customHeight="1" x14ac:dyDescent="0.25">
      <c r="G34" s="907"/>
      <c r="H34" s="907"/>
      <c r="I34" s="910"/>
      <c r="J34" s="910"/>
    </row>
    <row r="35" spans="1:10" ht="15.75" x14ac:dyDescent="0.2">
      <c r="A35" s="1567" t="s">
        <v>433</v>
      </c>
      <c r="B35" s="1567"/>
      <c r="C35" s="1567"/>
      <c r="D35" s="1567"/>
      <c r="E35" s="1567"/>
      <c r="F35" s="1567"/>
      <c r="G35" s="1567"/>
      <c r="H35" s="1567"/>
      <c r="I35" s="1567"/>
      <c r="J35" s="1567"/>
    </row>
    <row r="36" spans="1:10" ht="15.75" x14ac:dyDescent="0.2">
      <c r="A36" s="1588"/>
      <c r="B36" s="1588"/>
      <c r="C36" s="1588"/>
      <c r="D36" s="1588"/>
      <c r="E36" s="1588"/>
      <c r="F36" s="1588"/>
      <c r="G36" s="1588"/>
      <c r="H36" s="1588"/>
      <c r="I36" s="1588"/>
      <c r="J36" s="1588"/>
    </row>
    <row r="37" spans="1:10" ht="20.100000000000001" customHeight="1" thickBot="1" x14ac:dyDescent="0.25">
      <c r="A37" s="911"/>
      <c r="B37" s="911"/>
      <c r="C37" s="911"/>
      <c r="D37" s="911"/>
      <c r="E37" s="911"/>
      <c r="F37" s="911"/>
      <c r="G37" s="911"/>
      <c r="J37" s="969"/>
    </row>
    <row r="38" spans="1:10" ht="21.75" customHeight="1" thickBot="1" x14ac:dyDescent="0.25">
      <c r="A38" s="1577" t="s">
        <v>458</v>
      </c>
      <c r="B38" s="1578"/>
      <c r="C38" s="1581" t="s">
        <v>388</v>
      </c>
      <c r="D38" s="1581"/>
      <c r="E38" s="1581" t="s">
        <v>389</v>
      </c>
      <c r="F38" s="1583"/>
      <c r="G38" s="1189" t="s">
        <v>390</v>
      </c>
      <c r="H38" s="1190"/>
      <c r="I38" s="1190"/>
      <c r="J38" s="1191"/>
    </row>
    <row r="39" spans="1:10" ht="39.950000000000003" customHeight="1" thickBot="1" x14ac:dyDescent="0.25">
      <c r="A39" s="1579"/>
      <c r="B39" s="1580"/>
      <c r="C39" s="1582"/>
      <c r="D39" s="1582"/>
      <c r="E39" s="1582"/>
      <c r="F39" s="1582"/>
      <c r="G39" s="1584" t="s">
        <v>391</v>
      </c>
      <c r="H39" s="1584"/>
      <c r="I39" s="1584" t="s">
        <v>392</v>
      </c>
      <c r="J39" s="1585"/>
    </row>
    <row r="40" spans="1:10" ht="39.950000000000003" customHeight="1" thickBot="1" x14ac:dyDescent="0.25">
      <c r="A40" s="1539">
        <f>D13</f>
        <v>0</v>
      </c>
      <c r="B40" s="1540"/>
      <c r="C40" s="1539" t="s">
        <v>5</v>
      </c>
      <c r="D40" s="1541"/>
      <c r="E40" s="1542" t="e">
        <f>VLOOKUP($J$37,'DATOS '!B123:G133,1,FALSE)</f>
        <v>#N/A</v>
      </c>
      <c r="F40" s="1540"/>
      <c r="G40" s="912" t="e">
        <f>VLOOKUP($J$37,'DATOS '!B123:G133,3,FALSE)</f>
        <v>#N/A</v>
      </c>
      <c r="H40" s="913" t="s">
        <v>364</v>
      </c>
      <c r="I40" s="912" t="e">
        <f>VLOOKUP($J$37,'DATOS '!B123:G133,5,FALSE)</f>
        <v>#N/A</v>
      </c>
      <c r="J40" s="914" t="s">
        <v>163</v>
      </c>
    </row>
    <row r="41" spans="1:10" ht="39.950000000000003" customHeight="1" thickBot="1" x14ac:dyDescent="0.25">
      <c r="A41" s="1534"/>
      <c r="B41" s="1535"/>
      <c r="C41" s="1534"/>
      <c r="D41" s="1536"/>
      <c r="E41" s="1537"/>
      <c r="F41" s="1535"/>
      <c r="G41" s="858"/>
      <c r="H41" s="859"/>
      <c r="I41" s="858"/>
      <c r="J41" s="860"/>
    </row>
    <row r="42" spans="1:10" ht="20.100000000000001" customHeight="1" x14ac:dyDescent="0.2"/>
    <row r="43" spans="1:10" ht="20.100000000000001" customHeight="1" x14ac:dyDescent="0.2">
      <c r="A43" s="1567" t="s">
        <v>459</v>
      </c>
      <c r="B43" s="1567"/>
      <c r="C43" s="1567"/>
      <c r="D43" s="1567"/>
      <c r="E43" s="1567"/>
      <c r="F43" s="1567"/>
      <c r="G43" s="1567"/>
      <c r="H43" s="1567"/>
      <c r="I43" s="1567"/>
      <c r="J43" s="1567"/>
    </row>
    <row r="44" spans="1:10" ht="20.100000000000001" customHeight="1" x14ac:dyDescent="0.2">
      <c r="A44" s="915"/>
    </row>
    <row r="45" spans="1:10" ht="20.100000000000001" customHeight="1" x14ac:dyDescent="0.2">
      <c r="A45" s="1543" t="s">
        <v>428</v>
      </c>
      <c r="B45" s="1543"/>
      <c r="C45" s="1543"/>
      <c r="D45" s="1543"/>
      <c r="E45" s="1543"/>
      <c r="F45" s="1543"/>
      <c r="G45" s="1543"/>
      <c r="H45" s="1543"/>
      <c r="I45" s="1543"/>
      <c r="J45" s="1543"/>
    </row>
    <row r="46" spans="1:10" ht="20.100000000000001" customHeight="1" x14ac:dyDescent="0.2">
      <c r="A46" s="1543"/>
      <c r="B46" s="1543"/>
      <c r="C46" s="1543"/>
      <c r="D46" s="1543"/>
      <c r="E46" s="1543"/>
      <c r="F46" s="1543"/>
      <c r="G46" s="1543"/>
      <c r="H46" s="1543"/>
      <c r="I46" s="1543"/>
      <c r="J46" s="1543"/>
    </row>
    <row r="47" spans="1:10" ht="20.100000000000001" customHeight="1" x14ac:dyDescent="0.2">
      <c r="A47" s="1543"/>
      <c r="B47" s="1543"/>
      <c r="C47" s="1543"/>
      <c r="D47" s="1543"/>
      <c r="E47" s="1543"/>
      <c r="F47" s="1543"/>
      <c r="G47" s="1543"/>
      <c r="H47" s="1543"/>
      <c r="I47" s="1543"/>
      <c r="J47" s="1543"/>
    </row>
    <row r="48" spans="1:10" ht="20.100000000000001" customHeight="1" thickBot="1" x14ac:dyDescent="0.25">
      <c r="A48" s="916"/>
      <c r="B48" s="916"/>
      <c r="C48" s="916"/>
      <c r="D48" s="916"/>
      <c r="E48" s="916"/>
      <c r="F48" s="916"/>
      <c r="G48" s="916"/>
      <c r="H48" s="916"/>
      <c r="I48" s="916"/>
      <c r="J48" s="916"/>
    </row>
    <row r="49" spans="1:1022 1031:2042 2051:3072 3081:4092 4101:5112 5121:6142 6151:7162 7171:8192 8201:9212 9221:10232 10241:11262 11271:12282 12291:13312 13321:14332 14341:15352 15361:16382" ht="39.950000000000003" customHeight="1" thickBot="1" x14ac:dyDescent="0.25">
      <c r="A49" s="1544" t="s">
        <v>19</v>
      </c>
      <c r="B49" s="1545"/>
      <c r="C49" s="1545"/>
      <c r="D49" s="917" t="s">
        <v>28</v>
      </c>
      <c r="E49" s="917" t="s">
        <v>16</v>
      </c>
      <c r="F49" s="864" t="s">
        <v>359</v>
      </c>
      <c r="G49" s="1545" t="s">
        <v>20</v>
      </c>
      <c r="H49" s="1545"/>
      <c r="I49" s="1573" t="s">
        <v>12</v>
      </c>
      <c r="J49" s="1574"/>
    </row>
    <row r="50" spans="1:1022 1031:2042 2051:3072 3081:4092 4101:5112 5121:6142 6151:7162 7171:8192 8201:9212 9221:10232 10241:11262 11271:12282 12291:13312 13321:14332 14341:15352 15361:16382" ht="39.950000000000003" customHeight="1" thickBot="1" x14ac:dyDescent="0.25">
      <c r="A50" s="1568"/>
      <c r="B50" s="1569"/>
      <c r="C50" s="1569"/>
      <c r="D50" s="865" t="e">
        <f>'RT03-F13'!B7</f>
        <v>#N/A</v>
      </c>
      <c r="E50" s="866" t="e">
        <f>'RT03-F13'!D7</f>
        <v>#N/A</v>
      </c>
      <c r="F50" s="970"/>
      <c r="G50" s="1570" t="e">
        <f>'RT03-F13'!B9</f>
        <v>#N/A</v>
      </c>
      <c r="H50" s="1571"/>
      <c r="I50" s="1575" t="e">
        <f>'RT03-F13'!D9</f>
        <v>#N/A</v>
      </c>
      <c r="J50" s="1576"/>
    </row>
    <row r="51" spans="1:1022 1031:2042 2051:3072 3081:4092 4101:5112 5121:6142 6151:7162 7171:8192 8201:9212 9221:10232 10241:11262 11271:12282 12291:13312 13321:14332 14341:15352 15361:16382" ht="39.950000000000003" customHeight="1" thickBot="1" x14ac:dyDescent="0.25">
      <c r="A51" s="1528"/>
      <c r="B51" s="1529"/>
      <c r="C51" s="1530"/>
      <c r="D51" s="868"/>
      <c r="E51" s="869"/>
      <c r="F51" s="918"/>
      <c r="G51" s="1531"/>
      <c r="H51" s="1530"/>
      <c r="I51" s="1532"/>
      <c r="J51" s="1533"/>
    </row>
    <row r="52" spans="1:1022 1031:2042 2051:3072 3081:4092 4101:5112 5121:6142 6151:7162 7171:8192 8201:9212 9221:10232 10241:11262 11271:12282 12291:13312 13321:14332 14341:15352 15361:16382" ht="20.25" customHeight="1" x14ac:dyDescent="0.2">
      <c r="A52" s="919"/>
      <c r="B52" s="919"/>
      <c r="C52" s="919"/>
      <c r="D52" s="920"/>
      <c r="E52" s="919"/>
      <c r="F52" s="919"/>
      <c r="G52" s="919"/>
      <c r="H52" s="919"/>
      <c r="I52" s="921"/>
      <c r="J52" s="921"/>
    </row>
    <row r="53" spans="1:1022 1031:2042 2051:3072 3081:4092 4101:5112 5121:6142 6151:7162 7171:8192 8201:9212 9221:10232 10241:11262 11271:12282 12291:13312 13321:14332 14341:15352 15361:16382" ht="20.100000000000001" customHeight="1" x14ac:dyDescent="0.2">
      <c r="A53" s="1546" t="s">
        <v>434</v>
      </c>
      <c r="B53" s="1546"/>
      <c r="C53" s="1546"/>
      <c r="D53" s="1546"/>
      <c r="E53" s="1546"/>
      <c r="F53" s="1546"/>
      <c r="G53" s="1546"/>
      <c r="H53" s="1546"/>
      <c r="I53" s="1546"/>
      <c r="J53" s="1546"/>
    </row>
    <row r="54" spans="1:1022 1031:2042 2051:3072 3081:4092 4101:5112 5121:6142 6151:7162 7171:8192 8201:9212 9221:10232 10241:11262 11271:12282 12291:13312 13321:14332 14341:15352 15361:16382" ht="20.100000000000001" customHeight="1" x14ac:dyDescent="0.2">
      <c r="A54" s="915"/>
      <c r="B54" s="915"/>
    </row>
    <row r="55" spans="1:1022 1031:2042 2051:3072 3081:4092 4101:5112 5121:6142 6151:7162 7171:8192 8201:9212 9221:10232 10241:11262 11271:12282 12291:13312 13321:14332 14341:15352 15361:16382" ht="30" customHeight="1" x14ac:dyDescent="0.2">
      <c r="A55" s="1572" t="s">
        <v>472</v>
      </c>
      <c r="B55" s="1572"/>
      <c r="C55" s="1572"/>
      <c r="D55" s="1572"/>
      <c r="E55" s="1572"/>
      <c r="F55" s="1572"/>
      <c r="G55" s="1572"/>
      <c r="H55" s="1572"/>
      <c r="I55" s="1572"/>
      <c r="J55" s="1572"/>
    </row>
    <row r="56" spans="1:1022 1031:2042 2051:3072 3081:4092 4101:5112 5121:6142 6151:7162 7171:8192 8201:9212 9221:10232 10241:11262 11271:12282 12291:13312 13321:14332 14341:15352 15361:16382" ht="30" customHeight="1" x14ac:dyDescent="0.2">
      <c r="A56" s="1572"/>
      <c r="B56" s="1572"/>
      <c r="C56" s="1572"/>
      <c r="D56" s="1572"/>
      <c r="E56" s="1572"/>
      <c r="F56" s="1572"/>
      <c r="G56" s="1572"/>
      <c r="H56" s="1572"/>
      <c r="I56" s="1572"/>
      <c r="J56" s="1572"/>
    </row>
    <row r="57" spans="1:1022 1031:2042 2051:3072 3081:4092 4101:5112 5121:6142 6151:7162 7171:8192 8201:9212 9221:10232 10241:11262 11271:12282 12291:13312 13321:14332 14341:15352 15361:16382" ht="18" customHeight="1" x14ac:dyDescent="0.2">
      <c r="A57" s="909"/>
      <c r="B57" s="909"/>
      <c r="C57" s="909"/>
      <c r="D57" s="909"/>
      <c r="E57" s="909"/>
      <c r="F57" s="909"/>
      <c r="G57" s="909"/>
      <c r="H57" s="909"/>
      <c r="I57" s="909"/>
      <c r="J57" s="909"/>
    </row>
    <row r="58" spans="1:1022 1031:2042 2051:3072 3081:4092 4101:5112 5121:6142 6151:7162 7171:8192 8201:9212 9221:10232 10241:11262 11271:12282 12291:13312 13321:14332 14341:15352 15361:16382" ht="120" customHeight="1" x14ac:dyDescent="0.2">
      <c r="A58" s="909"/>
      <c r="B58" s="909"/>
      <c r="C58" s="909"/>
      <c r="D58" s="909"/>
      <c r="E58" s="909"/>
      <c r="F58" s="909"/>
      <c r="G58" s="909"/>
      <c r="H58" s="909"/>
      <c r="I58" s="909"/>
      <c r="J58" s="909"/>
    </row>
    <row r="59" spans="1:1022 1031:2042 2051:3072 3081:4092 4101:5112 5121:6142 6151:7162 7171:8192 8201:9212 9221:10232 10241:11262 11271:12282 12291:13312 13321:14332 14341:15352 15361:16382" ht="20.100000000000001" customHeight="1" x14ac:dyDescent="0.25">
      <c r="A59" s="909"/>
      <c r="B59" s="909"/>
      <c r="C59" s="909"/>
      <c r="D59" s="909"/>
      <c r="E59" s="909"/>
      <c r="F59" s="909"/>
      <c r="G59" s="1525" t="s">
        <v>31</v>
      </c>
      <c r="H59" s="1525"/>
      <c r="I59" s="1526">
        <f>I2</f>
        <v>0</v>
      </c>
      <c r="J59" s="1526"/>
    </row>
    <row r="60" spans="1:1022 1031:2042 2051:3072 3081:4092 4101:5112 5121:6142 6151:7162 7171:8192 8201:9212 9221:10232 10241:11262 11271:12282 12291:13312 13321:14332 14341:15352 15361:16382" ht="15.75" customHeight="1" x14ac:dyDescent="0.2">
      <c r="A60" s="1546" t="s">
        <v>435</v>
      </c>
      <c r="B60" s="1546"/>
      <c r="C60" s="1546"/>
      <c r="D60" s="1546"/>
      <c r="E60" s="1546"/>
      <c r="F60" s="1546"/>
      <c r="G60" s="1546"/>
      <c r="H60" s="1546"/>
      <c r="I60" s="1546"/>
      <c r="J60" s="1546"/>
    </row>
    <row r="61" spans="1:1022 1031:2042 2051:3072 3081:4092 4101:5112 5121:6142 6151:7162 7171:8192 8201:9212 9221:10232 10241:11262 11271:12282 12291:13312 13321:14332 14341:15352 15361:16382" ht="15" customHeight="1" x14ac:dyDescent="0.2">
      <c r="A61" s="915"/>
      <c r="B61" s="915"/>
      <c r="K61" s="915"/>
      <c r="L61" s="915"/>
      <c r="U61" s="915"/>
      <c r="V61" s="915"/>
      <c r="AE61" s="915"/>
      <c r="AF61" s="915"/>
      <c r="AO61" s="915"/>
      <c r="AP61" s="915"/>
      <c r="AY61" s="915"/>
      <c r="AZ61" s="915"/>
      <c r="BI61" s="915"/>
      <c r="BJ61" s="915"/>
      <c r="BS61" s="915"/>
      <c r="BT61" s="915"/>
      <c r="CC61" s="915"/>
      <c r="CD61" s="915"/>
      <c r="CM61" s="915"/>
      <c r="CN61" s="915"/>
      <c r="CW61" s="915"/>
      <c r="CX61" s="915"/>
      <c r="DG61" s="915"/>
      <c r="DH61" s="915"/>
      <c r="DQ61" s="915"/>
      <c r="DR61" s="915"/>
      <c r="EA61" s="915"/>
      <c r="EB61" s="915"/>
      <c r="EK61" s="915"/>
      <c r="EL61" s="915"/>
      <c r="EU61" s="915"/>
      <c r="EV61" s="915"/>
      <c r="FE61" s="915"/>
      <c r="FF61" s="915"/>
      <c r="FO61" s="915"/>
      <c r="FP61" s="915"/>
      <c r="FY61" s="915"/>
      <c r="FZ61" s="915"/>
      <c r="GI61" s="915"/>
      <c r="GJ61" s="915"/>
      <c r="GS61" s="915"/>
      <c r="GT61" s="915"/>
      <c r="HC61" s="915"/>
      <c r="HD61" s="915"/>
      <c r="HM61" s="915"/>
      <c r="HN61" s="915"/>
      <c r="HW61" s="915"/>
      <c r="HX61" s="915"/>
      <c r="IG61" s="915"/>
      <c r="IH61" s="915"/>
      <c r="IQ61" s="915"/>
      <c r="IR61" s="915"/>
      <c r="JA61" s="915"/>
      <c r="JB61" s="915"/>
      <c r="JK61" s="915"/>
      <c r="JL61" s="915"/>
      <c r="JU61" s="915"/>
      <c r="JV61" s="915"/>
      <c r="KE61" s="915"/>
      <c r="KF61" s="915"/>
      <c r="KO61" s="915"/>
      <c r="KP61" s="915"/>
      <c r="KY61" s="915"/>
      <c r="KZ61" s="915"/>
      <c r="LI61" s="915"/>
      <c r="LJ61" s="915"/>
      <c r="LS61" s="915"/>
      <c r="LT61" s="915"/>
      <c r="MC61" s="915"/>
      <c r="MD61" s="915"/>
      <c r="MM61" s="915"/>
      <c r="MN61" s="915"/>
      <c r="MW61" s="915"/>
      <c r="MX61" s="915"/>
      <c r="NG61" s="915"/>
      <c r="NH61" s="915"/>
      <c r="NQ61" s="915"/>
      <c r="NR61" s="915"/>
      <c r="OA61" s="915"/>
      <c r="OB61" s="915"/>
      <c r="OK61" s="915"/>
      <c r="OL61" s="915"/>
      <c r="OU61" s="915"/>
      <c r="OV61" s="915"/>
      <c r="PE61" s="915"/>
      <c r="PF61" s="915"/>
      <c r="PO61" s="915"/>
      <c r="PP61" s="915"/>
      <c r="PY61" s="915"/>
      <c r="PZ61" s="915"/>
      <c r="QI61" s="915"/>
      <c r="QJ61" s="915"/>
      <c r="QS61" s="915"/>
      <c r="QT61" s="915"/>
      <c r="RC61" s="915"/>
      <c r="RD61" s="915"/>
      <c r="RM61" s="915"/>
      <c r="RN61" s="915"/>
      <c r="RW61" s="915"/>
      <c r="RX61" s="915"/>
      <c r="SG61" s="915"/>
      <c r="SH61" s="915"/>
      <c r="SQ61" s="915"/>
      <c r="SR61" s="915"/>
      <c r="TA61" s="915"/>
      <c r="TB61" s="915"/>
      <c r="TK61" s="915"/>
      <c r="TL61" s="915"/>
      <c r="TU61" s="915"/>
      <c r="TV61" s="915"/>
      <c r="UE61" s="915"/>
      <c r="UF61" s="915"/>
      <c r="UO61" s="915"/>
      <c r="UP61" s="915"/>
      <c r="UY61" s="915"/>
      <c r="UZ61" s="915"/>
      <c r="VI61" s="915"/>
      <c r="VJ61" s="915"/>
      <c r="VS61" s="915"/>
      <c r="VT61" s="915"/>
      <c r="WC61" s="915"/>
      <c r="WD61" s="915"/>
      <c r="WM61" s="915"/>
      <c r="WN61" s="915"/>
      <c r="WW61" s="915"/>
      <c r="WX61" s="915"/>
      <c r="XG61" s="915"/>
      <c r="XH61" s="915"/>
      <c r="XQ61" s="915"/>
      <c r="XR61" s="915"/>
      <c r="YA61" s="915"/>
      <c r="YB61" s="915"/>
      <c r="YK61" s="915"/>
      <c r="YL61" s="915"/>
      <c r="YU61" s="915"/>
      <c r="YV61" s="915"/>
      <c r="ZE61" s="915"/>
      <c r="ZF61" s="915"/>
      <c r="ZO61" s="915"/>
      <c r="ZP61" s="915"/>
      <c r="ZY61" s="915"/>
      <c r="ZZ61" s="915"/>
      <c r="AAI61" s="915"/>
      <c r="AAJ61" s="915"/>
      <c r="AAS61" s="915"/>
      <c r="AAT61" s="915"/>
      <c r="ABC61" s="915"/>
      <c r="ABD61" s="915"/>
      <c r="ABM61" s="915"/>
      <c r="ABN61" s="915"/>
      <c r="ABW61" s="915"/>
      <c r="ABX61" s="915"/>
      <c r="ACG61" s="915"/>
      <c r="ACH61" s="915"/>
      <c r="ACQ61" s="915"/>
      <c r="ACR61" s="915"/>
      <c r="ADA61" s="915"/>
      <c r="ADB61" s="915"/>
      <c r="ADK61" s="915"/>
      <c r="ADL61" s="915"/>
      <c r="ADU61" s="915"/>
      <c r="ADV61" s="915"/>
      <c r="AEE61" s="915"/>
      <c r="AEF61" s="915"/>
      <c r="AEO61" s="915"/>
      <c r="AEP61" s="915"/>
      <c r="AEY61" s="915"/>
      <c r="AEZ61" s="915"/>
      <c r="AFI61" s="915"/>
      <c r="AFJ61" s="915"/>
      <c r="AFS61" s="915"/>
      <c r="AFT61" s="915"/>
      <c r="AGC61" s="915"/>
      <c r="AGD61" s="915"/>
      <c r="AGM61" s="915"/>
      <c r="AGN61" s="915"/>
      <c r="AGW61" s="915"/>
      <c r="AGX61" s="915"/>
      <c r="AHG61" s="915"/>
      <c r="AHH61" s="915"/>
      <c r="AHQ61" s="915"/>
      <c r="AHR61" s="915"/>
      <c r="AIA61" s="915"/>
      <c r="AIB61" s="915"/>
      <c r="AIK61" s="915"/>
      <c r="AIL61" s="915"/>
      <c r="AIU61" s="915"/>
      <c r="AIV61" s="915"/>
      <c r="AJE61" s="915"/>
      <c r="AJF61" s="915"/>
      <c r="AJO61" s="915"/>
      <c r="AJP61" s="915"/>
      <c r="AJY61" s="915"/>
      <c r="AJZ61" s="915"/>
      <c r="AKI61" s="915"/>
      <c r="AKJ61" s="915"/>
      <c r="AKS61" s="915"/>
      <c r="AKT61" s="915"/>
      <c r="ALC61" s="915"/>
      <c r="ALD61" s="915"/>
      <c r="ALM61" s="915"/>
      <c r="ALN61" s="915"/>
      <c r="ALW61" s="915"/>
      <c r="ALX61" s="915"/>
      <c r="AMG61" s="915"/>
      <c r="AMH61" s="915"/>
      <c r="AMQ61" s="915"/>
      <c r="AMR61" s="915"/>
      <c r="ANA61" s="915"/>
      <c r="ANB61" s="915"/>
      <c r="ANK61" s="915"/>
      <c r="ANL61" s="915"/>
      <c r="ANU61" s="915"/>
      <c r="ANV61" s="915"/>
      <c r="AOE61" s="915"/>
      <c r="AOF61" s="915"/>
      <c r="AOO61" s="915"/>
      <c r="AOP61" s="915"/>
      <c r="AOY61" s="915"/>
      <c r="AOZ61" s="915"/>
      <c r="API61" s="915"/>
      <c r="APJ61" s="915"/>
      <c r="APS61" s="915"/>
      <c r="APT61" s="915"/>
      <c r="AQC61" s="915"/>
      <c r="AQD61" s="915"/>
      <c r="AQM61" s="915"/>
      <c r="AQN61" s="915"/>
      <c r="AQW61" s="915"/>
      <c r="AQX61" s="915"/>
      <c r="ARG61" s="915"/>
      <c r="ARH61" s="915"/>
      <c r="ARQ61" s="915"/>
      <c r="ARR61" s="915"/>
      <c r="ASA61" s="915"/>
      <c r="ASB61" s="915"/>
      <c r="ASK61" s="915"/>
      <c r="ASL61" s="915"/>
      <c r="ASU61" s="915"/>
      <c r="ASV61" s="915"/>
      <c r="ATE61" s="915"/>
      <c r="ATF61" s="915"/>
      <c r="ATO61" s="915"/>
      <c r="ATP61" s="915"/>
      <c r="ATY61" s="915"/>
      <c r="ATZ61" s="915"/>
      <c r="AUI61" s="915"/>
      <c r="AUJ61" s="915"/>
      <c r="AUS61" s="915"/>
      <c r="AUT61" s="915"/>
      <c r="AVC61" s="915"/>
      <c r="AVD61" s="915"/>
      <c r="AVM61" s="915"/>
      <c r="AVN61" s="915"/>
      <c r="AVW61" s="915"/>
      <c r="AVX61" s="915"/>
      <c r="AWG61" s="915"/>
      <c r="AWH61" s="915"/>
      <c r="AWQ61" s="915"/>
      <c r="AWR61" s="915"/>
      <c r="AXA61" s="915"/>
      <c r="AXB61" s="915"/>
      <c r="AXK61" s="915"/>
      <c r="AXL61" s="915"/>
      <c r="AXU61" s="915"/>
      <c r="AXV61" s="915"/>
      <c r="AYE61" s="915"/>
      <c r="AYF61" s="915"/>
      <c r="AYO61" s="915"/>
      <c r="AYP61" s="915"/>
      <c r="AYY61" s="915"/>
      <c r="AYZ61" s="915"/>
      <c r="AZI61" s="915"/>
      <c r="AZJ61" s="915"/>
      <c r="AZS61" s="915"/>
      <c r="AZT61" s="915"/>
      <c r="BAC61" s="915"/>
      <c r="BAD61" s="915"/>
      <c r="BAM61" s="915"/>
      <c r="BAN61" s="915"/>
      <c r="BAW61" s="915"/>
      <c r="BAX61" s="915"/>
      <c r="BBG61" s="915"/>
      <c r="BBH61" s="915"/>
      <c r="BBQ61" s="915"/>
      <c r="BBR61" s="915"/>
      <c r="BCA61" s="915"/>
      <c r="BCB61" s="915"/>
      <c r="BCK61" s="915"/>
      <c r="BCL61" s="915"/>
      <c r="BCU61" s="915"/>
      <c r="BCV61" s="915"/>
      <c r="BDE61" s="915"/>
      <c r="BDF61" s="915"/>
      <c r="BDO61" s="915"/>
      <c r="BDP61" s="915"/>
      <c r="BDY61" s="915"/>
      <c r="BDZ61" s="915"/>
      <c r="BEI61" s="915"/>
      <c r="BEJ61" s="915"/>
      <c r="BES61" s="915"/>
      <c r="BET61" s="915"/>
      <c r="BFC61" s="915"/>
      <c r="BFD61" s="915"/>
      <c r="BFM61" s="915"/>
      <c r="BFN61" s="915"/>
      <c r="BFW61" s="915"/>
      <c r="BFX61" s="915"/>
      <c r="BGG61" s="915"/>
      <c r="BGH61" s="915"/>
      <c r="BGQ61" s="915"/>
      <c r="BGR61" s="915"/>
      <c r="BHA61" s="915"/>
      <c r="BHB61" s="915"/>
      <c r="BHK61" s="915"/>
      <c r="BHL61" s="915"/>
      <c r="BHU61" s="915"/>
      <c r="BHV61" s="915"/>
      <c r="BIE61" s="915"/>
      <c r="BIF61" s="915"/>
      <c r="BIO61" s="915"/>
      <c r="BIP61" s="915"/>
      <c r="BIY61" s="915"/>
      <c r="BIZ61" s="915"/>
      <c r="BJI61" s="915"/>
      <c r="BJJ61" s="915"/>
      <c r="BJS61" s="915"/>
      <c r="BJT61" s="915"/>
      <c r="BKC61" s="915"/>
      <c r="BKD61" s="915"/>
      <c r="BKM61" s="915"/>
      <c r="BKN61" s="915"/>
      <c r="BKW61" s="915"/>
      <c r="BKX61" s="915"/>
      <c r="BLG61" s="915"/>
      <c r="BLH61" s="915"/>
      <c r="BLQ61" s="915"/>
      <c r="BLR61" s="915"/>
      <c r="BMA61" s="915"/>
      <c r="BMB61" s="915"/>
      <c r="BMK61" s="915"/>
      <c r="BML61" s="915"/>
      <c r="BMU61" s="915"/>
      <c r="BMV61" s="915"/>
      <c r="BNE61" s="915"/>
      <c r="BNF61" s="915"/>
      <c r="BNO61" s="915"/>
      <c r="BNP61" s="915"/>
      <c r="BNY61" s="915"/>
      <c r="BNZ61" s="915"/>
      <c r="BOI61" s="915"/>
      <c r="BOJ61" s="915"/>
      <c r="BOS61" s="915"/>
      <c r="BOT61" s="915"/>
      <c r="BPC61" s="915"/>
      <c r="BPD61" s="915"/>
      <c r="BPM61" s="915"/>
      <c r="BPN61" s="915"/>
      <c r="BPW61" s="915"/>
      <c r="BPX61" s="915"/>
      <c r="BQG61" s="915"/>
      <c r="BQH61" s="915"/>
      <c r="BQQ61" s="915"/>
      <c r="BQR61" s="915"/>
      <c r="BRA61" s="915"/>
      <c r="BRB61" s="915"/>
      <c r="BRK61" s="915"/>
      <c r="BRL61" s="915"/>
      <c r="BRU61" s="915"/>
      <c r="BRV61" s="915"/>
      <c r="BSE61" s="915"/>
      <c r="BSF61" s="915"/>
      <c r="BSO61" s="915"/>
      <c r="BSP61" s="915"/>
      <c r="BSY61" s="915"/>
      <c r="BSZ61" s="915"/>
      <c r="BTI61" s="915"/>
      <c r="BTJ61" s="915"/>
      <c r="BTS61" s="915"/>
      <c r="BTT61" s="915"/>
      <c r="BUC61" s="915"/>
      <c r="BUD61" s="915"/>
      <c r="BUM61" s="915"/>
      <c r="BUN61" s="915"/>
      <c r="BUW61" s="915"/>
      <c r="BUX61" s="915"/>
      <c r="BVG61" s="915"/>
      <c r="BVH61" s="915"/>
      <c r="BVQ61" s="915"/>
      <c r="BVR61" s="915"/>
      <c r="BWA61" s="915"/>
      <c r="BWB61" s="915"/>
      <c r="BWK61" s="915"/>
      <c r="BWL61" s="915"/>
      <c r="BWU61" s="915"/>
      <c r="BWV61" s="915"/>
      <c r="BXE61" s="915"/>
      <c r="BXF61" s="915"/>
      <c r="BXO61" s="915"/>
      <c r="BXP61" s="915"/>
      <c r="BXY61" s="915"/>
      <c r="BXZ61" s="915"/>
      <c r="BYI61" s="915"/>
      <c r="BYJ61" s="915"/>
      <c r="BYS61" s="915"/>
      <c r="BYT61" s="915"/>
      <c r="BZC61" s="915"/>
      <c r="BZD61" s="915"/>
      <c r="BZM61" s="915"/>
      <c r="BZN61" s="915"/>
      <c r="BZW61" s="915"/>
      <c r="BZX61" s="915"/>
      <c r="CAG61" s="915"/>
      <c r="CAH61" s="915"/>
      <c r="CAQ61" s="915"/>
      <c r="CAR61" s="915"/>
      <c r="CBA61" s="915"/>
      <c r="CBB61" s="915"/>
      <c r="CBK61" s="915"/>
      <c r="CBL61" s="915"/>
      <c r="CBU61" s="915"/>
      <c r="CBV61" s="915"/>
      <c r="CCE61" s="915"/>
      <c r="CCF61" s="915"/>
      <c r="CCO61" s="915"/>
      <c r="CCP61" s="915"/>
      <c r="CCY61" s="915"/>
      <c r="CCZ61" s="915"/>
      <c r="CDI61" s="915"/>
      <c r="CDJ61" s="915"/>
      <c r="CDS61" s="915"/>
      <c r="CDT61" s="915"/>
      <c r="CEC61" s="915"/>
      <c r="CED61" s="915"/>
      <c r="CEM61" s="915"/>
      <c r="CEN61" s="915"/>
      <c r="CEW61" s="915"/>
      <c r="CEX61" s="915"/>
      <c r="CFG61" s="915"/>
      <c r="CFH61" s="915"/>
      <c r="CFQ61" s="915"/>
      <c r="CFR61" s="915"/>
      <c r="CGA61" s="915"/>
      <c r="CGB61" s="915"/>
      <c r="CGK61" s="915"/>
      <c r="CGL61" s="915"/>
      <c r="CGU61" s="915"/>
      <c r="CGV61" s="915"/>
      <c r="CHE61" s="915"/>
      <c r="CHF61" s="915"/>
      <c r="CHO61" s="915"/>
      <c r="CHP61" s="915"/>
      <c r="CHY61" s="915"/>
      <c r="CHZ61" s="915"/>
      <c r="CII61" s="915"/>
      <c r="CIJ61" s="915"/>
      <c r="CIS61" s="915"/>
      <c r="CIT61" s="915"/>
      <c r="CJC61" s="915"/>
      <c r="CJD61" s="915"/>
      <c r="CJM61" s="915"/>
      <c r="CJN61" s="915"/>
      <c r="CJW61" s="915"/>
      <c r="CJX61" s="915"/>
      <c r="CKG61" s="915"/>
      <c r="CKH61" s="915"/>
      <c r="CKQ61" s="915"/>
      <c r="CKR61" s="915"/>
      <c r="CLA61" s="915"/>
      <c r="CLB61" s="915"/>
      <c r="CLK61" s="915"/>
      <c r="CLL61" s="915"/>
      <c r="CLU61" s="915"/>
      <c r="CLV61" s="915"/>
      <c r="CME61" s="915"/>
      <c r="CMF61" s="915"/>
      <c r="CMO61" s="915"/>
      <c r="CMP61" s="915"/>
      <c r="CMY61" s="915"/>
      <c r="CMZ61" s="915"/>
      <c r="CNI61" s="915"/>
      <c r="CNJ61" s="915"/>
      <c r="CNS61" s="915"/>
      <c r="CNT61" s="915"/>
      <c r="COC61" s="915"/>
      <c r="COD61" s="915"/>
      <c r="COM61" s="915"/>
      <c r="CON61" s="915"/>
      <c r="COW61" s="915"/>
      <c r="COX61" s="915"/>
      <c r="CPG61" s="915"/>
      <c r="CPH61" s="915"/>
      <c r="CPQ61" s="915"/>
      <c r="CPR61" s="915"/>
      <c r="CQA61" s="915"/>
      <c r="CQB61" s="915"/>
      <c r="CQK61" s="915"/>
      <c r="CQL61" s="915"/>
      <c r="CQU61" s="915"/>
      <c r="CQV61" s="915"/>
      <c r="CRE61" s="915"/>
      <c r="CRF61" s="915"/>
      <c r="CRO61" s="915"/>
      <c r="CRP61" s="915"/>
      <c r="CRY61" s="915"/>
      <c r="CRZ61" s="915"/>
      <c r="CSI61" s="915"/>
      <c r="CSJ61" s="915"/>
      <c r="CSS61" s="915"/>
      <c r="CST61" s="915"/>
      <c r="CTC61" s="915"/>
      <c r="CTD61" s="915"/>
      <c r="CTM61" s="915"/>
      <c r="CTN61" s="915"/>
      <c r="CTW61" s="915"/>
      <c r="CTX61" s="915"/>
      <c r="CUG61" s="915"/>
      <c r="CUH61" s="915"/>
      <c r="CUQ61" s="915"/>
      <c r="CUR61" s="915"/>
      <c r="CVA61" s="915"/>
      <c r="CVB61" s="915"/>
      <c r="CVK61" s="915"/>
      <c r="CVL61" s="915"/>
      <c r="CVU61" s="915"/>
      <c r="CVV61" s="915"/>
      <c r="CWE61" s="915"/>
      <c r="CWF61" s="915"/>
      <c r="CWO61" s="915"/>
      <c r="CWP61" s="915"/>
      <c r="CWY61" s="915"/>
      <c r="CWZ61" s="915"/>
      <c r="CXI61" s="915"/>
      <c r="CXJ61" s="915"/>
      <c r="CXS61" s="915"/>
      <c r="CXT61" s="915"/>
      <c r="CYC61" s="915"/>
      <c r="CYD61" s="915"/>
      <c r="CYM61" s="915"/>
      <c r="CYN61" s="915"/>
      <c r="CYW61" s="915"/>
      <c r="CYX61" s="915"/>
      <c r="CZG61" s="915"/>
      <c r="CZH61" s="915"/>
      <c r="CZQ61" s="915"/>
      <c r="CZR61" s="915"/>
      <c r="DAA61" s="915"/>
      <c r="DAB61" s="915"/>
      <c r="DAK61" s="915"/>
      <c r="DAL61" s="915"/>
      <c r="DAU61" s="915"/>
      <c r="DAV61" s="915"/>
      <c r="DBE61" s="915"/>
      <c r="DBF61" s="915"/>
      <c r="DBO61" s="915"/>
      <c r="DBP61" s="915"/>
      <c r="DBY61" s="915"/>
      <c r="DBZ61" s="915"/>
      <c r="DCI61" s="915"/>
      <c r="DCJ61" s="915"/>
      <c r="DCS61" s="915"/>
      <c r="DCT61" s="915"/>
      <c r="DDC61" s="915"/>
      <c r="DDD61" s="915"/>
      <c r="DDM61" s="915"/>
      <c r="DDN61" s="915"/>
      <c r="DDW61" s="915"/>
      <c r="DDX61" s="915"/>
      <c r="DEG61" s="915"/>
      <c r="DEH61" s="915"/>
      <c r="DEQ61" s="915"/>
      <c r="DER61" s="915"/>
      <c r="DFA61" s="915"/>
      <c r="DFB61" s="915"/>
      <c r="DFK61" s="915"/>
      <c r="DFL61" s="915"/>
      <c r="DFU61" s="915"/>
      <c r="DFV61" s="915"/>
      <c r="DGE61" s="915"/>
      <c r="DGF61" s="915"/>
      <c r="DGO61" s="915"/>
      <c r="DGP61" s="915"/>
      <c r="DGY61" s="915"/>
      <c r="DGZ61" s="915"/>
      <c r="DHI61" s="915"/>
      <c r="DHJ61" s="915"/>
      <c r="DHS61" s="915"/>
      <c r="DHT61" s="915"/>
      <c r="DIC61" s="915"/>
      <c r="DID61" s="915"/>
      <c r="DIM61" s="915"/>
      <c r="DIN61" s="915"/>
      <c r="DIW61" s="915"/>
      <c r="DIX61" s="915"/>
      <c r="DJG61" s="915"/>
      <c r="DJH61" s="915"/>
      <c r="DJQ61" s="915"/>
      <c r="DJR61" s="915"/>
      <c r="DKA61" s="915"/>
      <c r="DKB61" s="915"/>
      <c r="DKK61" s="915"/>
      <c r="DKL61" s="915"/>
      <c r="DKU61" s="915"/>
      <c r="DKV61" s="915"/>
      <c r="DLE61" s="915"/>
      <c r="DLF61" s="915"/>
      <c r="DLO61" s="915"/>
      <c r="DLP61" s="915"/>
      <c r="DLY61" s="915"/>
      <c r="DLZ61" s="915"/>
      <c r="DMI61" s="915"/>
      <c r="DMJ61" s="915"/>
      <c r="DMS61" s="915"/>
      <c r="DMT61" s="915"/>
      <c r="DNC61" s="915"/>
      <c r="DND61" s="915"/>
      <c r="DNM61" s="915"/>
      <c r="DNN61" s="915"/>
      <c r="DNW61" s="915"/>
      <c r="DNX61" s="915"/>
      <c r="DOG61" s="915"/>
      <c r="DOH61" s="915"/>
      <c r="DOQ61" s="915"/>
      <c r="DOR61" s="915"/>
      <c r="DPA61" s="915"/>
      <c r="DPB61" s="915"/>
      <c r="DPK61" s="915"/>
      <c r="DPL61" s="915"/>
      <c r="DPU61" s="915"/>
      <c r="DPV61" s="915"/>
      <c r="DQE61" s="915"/>
      <c r="DQF61" s="915"/>
      <c r="DQO61" s="915"/>
      <c r="DQP61" s="915"/>
      <c r="DQY61" s="915"/>
      <c r="DQZ61" s="915"/>
      <c r="DRI61" s="915"/>
      <c r="DRJ61" s="915"/>
      <c r="DRS61" s="915"/>
      <c r="DRT61" s="915"/>
      <c r="DSC61" s="915"/>
      <c r="DSD61" s="915"/>
      <c r="DSM61" s="915"/>
      <c r="DSN61" s="915"/>
      <c r="DSW61" s="915"/>
      <c r="DSX61" s="915"/>
      <c r="DTG61" s="915"/>
      <c r="DTH61" s="915"/>
      <c r="DTQ61" s="915"/>
      <c r="DTR61" s="915"/>
      <c r="DUA61" s="915"/>
      <c r="DUB61" s="915"/>
      <c r="DUK61" s="915"/>
      <c r="DUL61" s="915"/>
      <c r="DUU61" s="915"/>
      <c r="DUV61" s="915"/>
      <c r="DVE61" s="915"/>
      <c r="DVF61" s="915"/>
      <c r="DVO61" s="915"/>
      <c r="DVP61" s="915"/>
      <c r="DVY61" s="915"/>
      <c r="DVZ61" s="915"/>
      <c r="DWI61" s="915"/>
      <c r="DWJ61" s="915"/>
      <c r="DWS61" s="915"/>
      <c r="DWT61" s="915"/>
      <c r="DXC61" s="915"/>
      <c r="DXD61" s="915"/>
      <c r="DXM61" s="915"/>
      <c r="DXN61" s="915"/>
      <c r="DXW61" s="915"/>
      <c r="DXX61" s="915"/>
      <c r="DYG61" s="915"/>
      <c r="DYH61" s="915"/>
      <c r="DYQ61" s="915"/>
      <c r="DYR61" s="915"/>
      <c r="DZA61" s="915"/>
      <c r="DZB61" s="915"/>
      <c r="DZK61" s="915"/>
      <c r="DZL61" s="915"/>
      <c r="DZU61" s="915"/>
      <c r="DZV61" s="915"/>
      <c r="EAE61" s="915"/>
      <c r="EAF61" s="915"/>
      <c r="EAO61" s="915"/>
      <c r="EAP61" s="915"/>
      <c r="EAY61" s="915"/>
      <c r="EAZ61" s="915"/>
      <c r="EBI61" s="915"/>
      <c r="EBJ61" s="915"/>
      <c r="EBS61" s="915"/>
      <c r="EBT61" s="915"/>
      <c r="ECC61" s="915"/>
      <c r="ECD61" s="915"/>
      <c r="ECM61" s="915"/>
      <c r="ECN61" s="915"/>
      <c r="ECW61" s="915"/>
      <c r="ECX61" s="915"/>
      <c r="EDG61" s="915"/>
      <c r="EDH61" s="915"/>
      <c r="EDQ61" s="915"/>
      <c r="EDR61" s="915"/>
      <c r="EEA61" s="915"/>
      <c r="EEB61" s="915"/>
      <c r="EEK61" s="915"/>
      <c r="EEL61" s="915"/>
      <c r="EEU61" s="915"/>
      <c r="EEV61" s="915"/>
      <c r="EFE61" s="915"/>
      <c r="EFF61" s="915"/>
      <c r="EFO61" s="915"/>
      <c r="EFP61" s="915"/>
      <c r="EFY61" s="915"/>
      <c r="EFZ61" s="915"/>
      <c r="EGI61" s="915"/>
      <c r="EGJ61" s="915"/>
      <c r="EGS61" s="915"/>
      <c r="EGT61" s="915"/>
      <c r="EHC61" s="915"/>
      <c r="EHD61" s="915"/>
      <c r="EHM61" s="915"/>
      <c r="EHN61" s="915"/>
      <c r="EHW61" s="915"/>
      <c r="EHX61" s="915"/>
      <c r="EIG61" s="915"/>
      <c r="EIH61" s="915"/>
      <c r="EIQ61" s="915"/>
      <c r="EIR61" s="915"/>
      <c r="EJA61" s="915"/>
      <c r="EJB61" s="915"/>
      <c r="EJK61" s="915"/>
      <c r="EJL61" s="915"/>
      <c r="EJU61" s="915"/>
      <c r="EJV61" s="915"/>
      <c r="EKE61" s="915"/>
      <c r="EKF61" s="915"/>
      <c r="EKO61" s="915"/>
      <c r="EKP61" s="915"/>
      <c r="EKY61" s="915"/>
      <c r="EKZ61" s="915"/>
      <c r="ELI61" s="915"/>
      <c r="ELJ61" s="915"/>
      <c r="ELS61" s="915"/>
      <c r="ELT61" s="915"/>
      <c r="EMC61" s="915"/>
      <c r="EMD61" s="915"/>
      <c r="EMM61" s="915"/>
      <c r="EMN61" s="915"/>
      <c r="EMW61" s="915"/>
      <c r="EMX61" s="915"/>
      <c r="ENG61" s="915"/>
      <c r="ENH61" s="915"/>
      <c r="ENQ61" s="915"/>
      <c r="ENR61" s="915"/>
      <c r="EOA61" s="915"/>
      <c r="EOB61" s="915"/>
      <c r="EOK61" s="915"/>
      <c r="EOL61" s="915"/>
      <c r="EOU61" s="915"/>
      <c r="EOV61" s="915"/>
      <c r="EPE61" s="915"/>
      <c r="EPF61" s="915"/>
      <c r="EPO61" s="915"/>
      <c r="EPP61" s="915"/>
      <c r="EPY61" s="915"/>
      <c r="EPZ61" s="915"/>
      <c r="EQI61" s="915"/>
      <c r="EQJ61" s="915"/>
      <c r="EQS61" s="915"/>
      <c r="EQT61" s="915"/>
      <c r="ERC61" s="915"/>
      <c r="ERD61" s="915"/>
      <c r="ERM61" s="915"/>
      <c r="ERN61" s="915"/>
      <c r="ERW61" s="915"/>
      <c r="ERX61" s="915"/>
      <c r="ESG61" s="915"/>
      <c r="ESH61" s="915"/>
      <c r="ESQ61" s="915"/>
      <c r="ESR61" s="915"/>
      <c r="ETA61" s="915"/>
      <c r="ETB61" s="915"/>
      <c r="ETK61" s="915"/>
      <c r="ETL61" s="915"/>
      <c r="ETU61" s="915"/>
      <c r="ETV61" s="915"/>
      <c r="EUE61" s="915"/>
      <c r="EUF61" s="915"/>
      <c r="EUO61" s="915"/>
      <c r="EUP61" s="915"/>
      <c r="EUY61" s="915"/>
      <c r="EUZ61" s="915"/>
      <c r="EVI61" s="915"/>
      <c r="EVJ61" s="915"/>
      <c r="EVS61" s="915"/>
      <c r="EVT61" s="915"/>
      <c r="EWC61" s="915"/>
      <c r="EWD61" s="915"/>
      <c r="EWM61" s="915"/>
      <c r="EWN61" s="915"/>
      <c r="EWW61" s="915"/>
      <c r="EWX61" s="915"/>
      <c r="EXG61" s="915"/>
      <c r="EXH61" s="915"/>
      <c r="EXQ61" s="915"/>
      <c r="EXR61" s="915"/>
      <c r="EYA61" s="915"/>
      <c r="EYB61" s="915"/>
      <c r="EYK61" s="915"/>
      <c r="EYL61" s="915"/>
      <c r="EYU61" s="915"/>
      <c r="EYV61" s="915"/>
      <c r="EZE61" s="915"/>
      <c r="EZF61" s="915"/>
      <c r="EZO61" s="915"/>
      <c r="EZP61" s="915"/>
      <c r="EZY61" s="915"/>
      <c r="EZZ61" s="915"/>
      <c r="FAI61" s="915"/>
      <c r="FAJ61" s="915"/>
      <c r="FAS61" s="915"/>
      <c r="FAT61" s="915"/>
      <c r="FBC61" s="915"/>
      <c r="FBD61" s="915"/>
      <c r="FBM61" s="915"/>
      <c r="FBN61" s="915"/>
      <c r="FBW61" s="915"/>
      <c r="FBX61" s="915"/>
      <c r="FCG61" s="915"/>
      <c r="FCH61" s="915"/>
      <c r="FCQ61" s="915"/>
      <c r="FCR61" s="915"/>
      <c r="FDA61" s="915"/>
      <c r="FDB61" s="915"/>
      <c r="FDK61" s="915"/>
      <c r="FDL61" s="915"/>
      <c r="FDU61" s="915"/>
      <c r="FDV61" s="915"/>
      <c r="FEE61" s="915"/>
      <c r="FEF61" s="915"/>
      <c r="FEO61" s="915"/>
      <c r="FEP61" s="915"/>
      <c r="FEY61" s="915"/>
      <c r="FEZ61" s="915"/>
      <c r="FFI61" s="915"/>
      <c r="FFJ61" s="915"/>
      <c r="FFS61" s="915"/>
      <c r="FFT61" s="915"/>
      <c r="FGC61" s="915"/>
      <c r="FGD61" s="915"/>
      <c r="FGM61" s="915"/>
      <c r="FGN61" s="915"/>
      <c r="FGW61" s="915"/>
      <c r="FGX61" s="915"/>
      <c r="FHG61" s="915"/>
      <c r="FHH61" s="915"/>
      <c r="FHQ61" s="915"/>
      <c r="FHR61" s="915"/>
      <c r="FIA61" s="915"/>
      <c r="FIB61" s="915"/>
      <c r="FIK61" s="915"/>
      <c r="FIL61" s="915"/>
      <c r="FIU61" s="915"/>
      <c r="FIV61" s="915"/>
      <c r="FJE61" s="915"/>
      <c r="FJF61" s="915"/>
      <c r="FJO61" s="915"/>
      <c r="FJP61" s="915"/>
      <c r="FJY61" s="915"/>
      <c r="FJZ61" s="915"/>
      <c r="FKI61" s="915"/>
      <c r="FKJ61" s="915"/>
      <c r="FKS61" s="915"/>
      <c r="FKT61" s="915"/>
      <c r="FLC61" s="915"/>
      <c r="FLD61" s="915"/>
      <c r="FLM61" s="915"/>
      <c r="FLN61" s="915"/>
      <c r="FLW61" s="915"/>
      <c r="FLX61" s="915"/>
      <c r="FMG61" s="915"/>
      <c r="FMH61" s="915"/>
      <c r="FMQ61" s="915"/>
      <c r="FMR61" s="915"/>
      <c r="FNA61" s="915"/>
      <c r="FNB61" s="915"/>
      <c r="FNK61" s="915"/>
      <c r="FNL61" s="915"/>
      <c r="FNU61" s="915"/>
      <c r="FNV61" s="915"/>
      <c r="FOE61" s="915"/>
      <c r="FOF61" s="915"/>
      <c r="FOO61" s="915"/>
      <c r="FOP61" s="915"/>
      <c r="FOY61" s="915"/>
      <c r="FOZ61" s="915"/>
      <c r="FPI61" s="915"/>
      <c r="FPJ61" s="915"/>
      <c r="FPS61" s="915"/>
      <c r="FPT61" s="915"/>
      <c r="FQC61" s="915"/>
      <c r="FQD61" s="915"/>
      <c r="FQM61" s="915"/>
      <c r="FQN61" s="915"/>
      <c r="FQW61" s="915"/>
      <c r="FQX61" s="915"/>
      <c r="FRG61" s="915"/>
      <c r="FRH61" s="915"/>
      <c r="FRQ61" s="915"/>
      <c r="FRR61" s="915"/>
      <c r="FSA61" s="915"/>
      <c r="FSB61" s="915"/>
      <c r="FSK61" s="915"/>
      <c r="FSL61" s="915"/>
      <c r="FSU61" s="915"/>
      <c r="FSV61" s="915"/>
      <c r="FTE61" s="915"/>
      <c r="FTF61" s="915"/>
      <c r="FTO61" s="915"/>
      <c r="FTP61" s="915"/>
      <c r="FTY61" s="915"/>
      <c r="FTZ61" s="915"/>
      <c r="FUI61" s="915"/>
      <c r="FUJ61" s="915"/>
      <c r="FUS61" s="915"/>
      <c r="FUT61" s="915"/>
      <c r="FVC61" s="915"/>
      <c r="FVD61" s="915"/>
      <c r="FVM61" s="915"/>
      <c r="FVN61" s="915"/>
      <c r="FVW61" s="915"/>
      <c r="FVX61" s="915"/>
      <c r="FWG61" s="915"/>
      <c r="FWH61" s="915"/>
      <c r="FWQ61" s="915"/>
      <c r="FWR61" s="915"/>
      <c r="FXA61" s="915"/>
      <c r="FXB61" s="915"/>
      <c r="FXK61" s="915"/>
      <c r="FXL61" s="915"/>
      <c r="FXU61" s="915"/>
      <c r="FXV61" s="915"/>
      <c r="FYE61" s="915"/>
      <c r="FYF61" s="915"/>
      <c r="FYO61" s="915"/>
      <c r="FYP61" s="915"/>
      <c r="FYY61" s="915"/>
      <c r="FYZ61" s="915"/>
      <c r="FZI61" s="915"/>
      <c r="FZJ61" s="915"/>
      <c r="FZS61" s="915"/>
      <c r="FZT61" s="915"/>
      <c r="GAC61" s="915"/>
      <c r="GAD61" s="915"/>
      <c r="GAM61" s="915"/>
      <c r="GAN61" s="915"/>
      <c r="GAW61" s="915"/>
      <c r="GAX61" s="915"/>
      <c r="GBG61" s="915"/>
      <c r="GBH61" s="915"/>
      <c r="GBQ61" s="915"/>
      <c r="GBR61" s="915"/>
      <c r="GCA61" s="915"/>
      <c r="GCB61" s="915"/>
      <c r="GCK61" s="915"/>
      <c r="GCL61" s="915"/>
      <c r="GCU61" s="915"/>
      <c r="GCV61" s="915"/>
      <c r="GDE61" s="915"/>
      <c r="GDF61" s="915"/>
      <c r="GDO61" s="915"/>
      <c r="GDP61" s="915"/>
      <c r="GDY61" s="915"/>
      <c r="GDZ61" s="915"/>
      <c r="GEI61" s="915"/>
      <c r="GEJ61" s="915"/>
      <c r="GES61" s="915"/>
      <c r="GET61" s="915"/>
      <c r="GFC61" s="915"/>
      <c r="GFD61" s="915"/>
      <c r="GFM61" s="915"/>
      <c r="GFN61" s="915"/>
      <c r="GFW61" s="915"/>
      <c r="GFX61" s="915"/>
      <c r="GGG61" s="915"/>
      <c r="GGH61" s="915"/>
      <c r="GGQ61" s="915"/>
      <c r="GGR61" s="915"/>
      <c r="GHA61" s="915"/>
      <c r="GHB61" s="915"/>
      <c r="GHK61" s="915"/>
      <c r="GHL61" s="915"/>
      <c r="GHU61" s="915"/>
      <c r="GHV61" s="915"/>
      <c r="GIE61" s="915"/>
      <c r="GIF61" s="915"/>
      <c r="GIO61" s="915"/>
      <c r="GIP61" s="915"/>
      <c r="GIY61" s="915"/>
      <c r="GIZ61" s="915"/>
      <c r="GJI61" s="915"/>
      <c r="GJJ61" s="915"/>
      <c r="GJS61" s="915"/>
      <c r="GJT61" s="915"/>
      <c r="GKC61" s="915"/>
      <c r="GKD61" s="915"/>
      <c r="GKM61" s="915"/>
      <c r="GKN61" s="915"/>
      <c r="GKW61" s="915"/>
      <c r="GKX61" s="915"/>
      <c r="GLG61" s="915"/>
      <c r="GLH61" s="915"/>
      <c r="GLQ61" s="915"/>
      <c r="GLR61" s="915"/>
      <c r="GMA61" s="915"/>
      <c r="GMB61" s="915"/>
      <c r="GMK61" s="915"/>
      <c r="GML61" s="915"/>
      <c r="GMU61" s="915"/>
      <c r="GMV61" s="915"/>
      <c r="GNE61" s="915"/>
      <c r="GNF61" s="915"/>
      <c r="GNO61" s="915"/>
      <c r="GNP61" s="915"/>
      <c r="GNY61" s="915"/>
      <c r="GNZ61" s="915"/>
      <c r="GOI61" s="915"/>
      <c r="GOJ61" s="915"/>
      <c r="GOS61" s="915"/>
      <c r="GOT61" s="915"/>
      <c r="GPC61" s="915"/>
      <c r="GPD61" s="915"/>
      <c r="GPM61" s="915"/>
      <c r="GPN61" s="915"/>
      <c r="GPW61" s="915"/>
      <c r="GPX61" s="915"/>
      <c r="GQG61" s="915"/>
      <c r="GQH61" s="915"/>
      <c r="GQQ61" s="915"/>
      <c r="GQR61" s="915"/>
      <c r="GRA61" s="915"/>
      <c r="GRB61" s="915"/>
      <c r="GRK61" s="915"/>
      <c r="GRL61" s="915"/>
      <c r="GRU61" s="915"/>
      <c r="GRV61" s="915"/>
      <c r="GSE61" s="915"/>
      <c r="GSF61" s="915"/>
      <c r="GSO61" s="915"/>
      <c r="GSP61" s="915"/>
      <c r="GSY61" s="915"/>
      <c r="GSZ61" s="915"/>
      <c r="GTI61" s="915"/>
      <c r="GTJ61" s="915"/>
      <c r="GTS61" s="915"/>
      <c r="GTT61" s="915"/>
      <c r="GUC61" s="915"/>
      <c r="GUD61" s="915"/>
      <c r="GUM61" s="915"/>
      <c r="GUN61" s="915"/>
      <c r="GUW61" s="915"/>
      <c r="GUX61" s="915"/>
      <c r="GVG61" s="915"/>
      <c r="GVH61" s="915"/>
      <c r="GVQ61" s="915"/>
      <c r="GVR61" s="915"/>
      <c r="GWA61" s="915"/>
      <c r="GWB61" s="915"/>
      <c r="GWK61" s="915"/>
      <c r="GWL61" s="915"/>
      <c r="GWU61" s="915"/>
      <c r="GWV61" s="915"/>
      <c r="GXE61" s="915"/>
      <c r="GXF61" s="915"/>
      <c r="GXO61" s="915"/>
      <c r="GXP61" s="915"/>
      <c r="GXY61" s="915"/>
      <c r="GXZ61" s="915"/>
      <c r="GYI61" s="915"/>
      <c r="GYJ61" s="915"/>
      <c r="GYS61" s="915"/>
      <c r="GYT61" s="915"/>
      <c r="GZC61" s="915"/>
      <c r="GZD61" s="915"/>
      <c r="GZM61" s="915"/>
      <c r="GZN61" s="915"/>
      <c r="GZW61" s="915"/>
      <c r="GZX61" s="915"/>
      <c r="HAG61" s="915"/>
      <c r="HAH61" s="915"/>
      <c r="HAQ61" s="915"/>
      <c r="HAR61" s="915"/>
      <c r="HBA61" s="915"/>
      <c r="HBB61" s="915"/>
      <c r="HBK61" s="915"/>
      <c r="HBL61" s="915"/>
      <c r="HBU61" s="915"/>
      <c r="HBV61" s="915"/>
      <c r="HCE61" s="915"/>
      <c r="HCF61" s="915"/>
      <c r="HCO61" s="915"/>
      <c r="HCP61" s="915"/>
      <c r="HCY61" s="915"/>
      <c r="HCZ61" s="915"/>
      <c r="HDI61" s="915"/>
      <c r="HDJ61" s="915"/>
      <c r="HDS61" s="915"/>
      <c r="HDT61" s="915"/>
      <c r="HEC61" s="915"/>
      <c r="HED61" s="915"/>
      <c r="HEM61" s="915"/>
      <c r="HEN61" s="915"/>
      <c r="HEW61" s="915"/>
      <c r="HEX61" s="915"/>
      <c r="HFG61" s="915"/>
      <c r="HFH61" s="915"/>
      <c r="HFQ61" s="915"/>
      <c r="HFR61" s="915"/>
      <c r="HGA61" s="915"/>
      <c r="HGB61" s="915"/>
      <c r="HGK61" s="915"/>
      <c r="HGL61" s="915"/>
      <c r="HGU61" s="915"/>
      <c r="HGV61" s="915"/>
      <c r="HHE61" s="915"/>
      <c r="HHF61" s="915"/>
      <c r="HHO61" s="915"/>
      <c r="HHP61" s="915"/>
      <c r="HHY61" s="915"/>
      <c r="HHZ61" s="915"/>
      <c r="HII61" s="915"/>
      <c r="HIJ61" s="915"/>
      <c r="HIS61" s="915"/>
      <c r="HIT61" s="915"/>
      <c r="HJC61" s="915"/>
      <c r="HJD61" s="915"/>
      <c r="HJM61" s="915"/>
      <c r="HJN61" s="915"/>
      <c r="HJW61" s="915"/>
      <c r="HJX61" s="915"/>
      <c r="HKG61" s="915"/>
      <c r="HKH61" s="915"/>
      <c r="HKQ61" s="915"/>
      <c r="HKR61" s="915"/>
      <c r="HLA61" s="915"/>
      <c r="HLB61" s="915"/>
      <c r="HLK61" s="915"/>
      <c r="HLL61" s="915"/>
      <c r="HLU61" s="915"/>
      <c r="HLV61" s="915"/>
      <c r="HME61" s="915"/>
      <c r="HMF61" s="915"/>
      <c r="HMO61" s="915"/>
      <c r="HMP61" s="915"/>
      <c r="HMY61" s="915"/>
      <c r="HMZ61" s="915"/>
      <c r="HNI61" s="915"/>
      <c r="HNJ61" s="915"/>
      <c r="HNS61" s="915"/>
      <c r="HNT61" s="915"/>
      <c r="HOC61" s="915"/>
      <c r="HOD61" s="915"/>
      <c r="HOM61" s="915"/>
      <c r="HON61" s="915"/>
      <c r="HOW61" s="915"/>
      <c r="HOX61" s="915"/>
      <c r="HPG61" s="915"/>
      <c r="HPH61" s="915"/>
      <c r="HPQ61" s="915"/>
      <c r="HPR61" s="915"/>
      <c r="HQA61" s="915"/>
      <c r="HQB61" s="915"/>
      <c r="HQK61" s="915"/>
      <c r="HQL61" s="915"/>
      <c r="HQU61" s="915"/>
      <c r="HQV61" s="915"/>
      <c r="HRE61" s="915"/>
      <c r="HRF61" s="915"/>
      <c r="HRO61" s="915"/>
      <c r="HRP61" s="915"/>
      <c r="HRY61" s="915"/>
      <c r="HRZ61" s="915"/>
      <c r="HSI61" s="915"/>
      <c r="HSJ61" s="915"/>
      <c r="HSS61" s="915"/>
      <c r="HST61" s="915"/>
      <c r="HTC61" s="915"/>
      <c r="HTD61" s="915"/>
      <c r="HTM61" s="915"/>
      <c r="HTN61" s="915"/>
      <c r="HTW61" s="915"/>
      <c r="HTX61" s="915"/>
      <c r="HUG61" s="915"/>
      <c r="HUH61" s="915"/>
      <c r="HUQ61" s="915"/>
      <c r="HUR61" s="915"/>
      <c r="HVA61" s="915"/>
      <c r="HVB61" s="915"/>
      <c r="HVK61" s="915"/>
      <c r="HVL61" s="915"/>
      <c r="HVU61" s="915"/>
      <c r="HVV61" s="915"/>
      <c r="HWE61" s="915"/>
      <c r="HWF61" s="915"/>
      <c r="HWO61" s="915"/>
      <c r="HWP61" s="915"/>
      <c r="HWY61" s="915"/>
      <c r="HWZ61" s="915"/>
      <c r="HXI61" s="915"/>
      <c r="HXJ61" s="915"/>
      <c r="HXS61" s="915"/>
      <c r="HXT61" s="915"/>
      <c r="HYC61" s="915"/>
      <c r="HYD61" s="915"/>
      <c r="HYM61" s="915"/>
      <c r="HYN61" s="915"/>
      <c r="HYW61" s="915"/>
      <c r="HYX61" s="915"/>
      <c r="HZG61" s="915"/>
      <c r="HZH61" s="915"/>
      <c r="HZQ61" s="915"/>
      <c r="HZR61" s="915"/>
      <c r="IAA61" s="915"/>
      <c r="IAB61" s="915"/>
      <c r="IAK61" s="915"/>
      <c r="IAL61" s="915"/>
      <c r="IAU61" s="915"/>
      <c r="IAV61" s="915"/>
      <c r="IBE61" s="915"/>
      <c r="IBF61" s="915"/>
      <c r="IBO61" s="915"/>
      <c r="IBP61" s="915"/>
      <c r="IBY61" s="915"/>
      <c r="IBZ61" s="915"/>
      <c r="ICI61" s="915"/>
      <c r="ICJ61" s="915"/>
      <c r="ICS61" s="915"/>
      <c r="ICT61" s="915"/>
      <c r="IDC61" s="915"/>
      <c r="IDD61" s="915"/>
      <c r="IDM61" s="915"/>
      <c r="IDN61" s="915"/>
      <c r="IDW61" s="915"/>
      <c r="IDX61" s="915"/>
      <c r="IEG61" s="915"/>
      <c r="IEH61" s="915"/>
      <c r="IEQ61" s="915"/>
      <c r="IER61" s="915"/>
      <c r="IFA61" s="915"/>
      <c r="IFB61" s="915"/>
      <c r="IFK61" s="915"/>
      <c r="IFL61" s="915"/>
      <c r="IFU61" s="915"/>
      <c r="IFV61" s="915"/>
      <c r="IGE61" s="915"/>
      <c r="IGF61" s="915"/>
      <c r="IGO61" s="915"/>
      <c r="IGP61" s="915"/>
      <c r="IGY61" s="915"/>
      <c r="IGZ61" s="915"/>
      <c r="IHI61" s="915"/>
      <c r="IHJ61" s="915"/>
      <c r="IHS61" s="915"/>
      <c r="IHT61" s="915"/>
      <c r="IIC61" s="915"/>
      <c r="IID61" s="915"/>
      <c r="IIM61" s="915"/>
      <c r="IIN61" s="915"/>
      <c r="IIW61" s="915"/>
      <c r="IIX61" s="915"/>
      <c r="IJG61" s="915"/>
      <c r="IJH61" s="915"/>
      <c r="IJQ61" s="915"/>
      <c r="IJR61" s="915"/>
      <c r="IKA61" s="915"/>
      <c r="IKB61" s="915"/>
      <c r="IKK61" s="915"/>
      <c r="IKL61" s="915"/>
      <c r="IKU61" s="915"/>
      <c r="IKV61" s="915"/>
      <c r="ILE61" s="915"/>
      <c r="ILF61" s="915"/>
      <c r="ILO61" s="915"/>
      <c r="ILP61" s="915"/>
      <c r="ILY61" s="915"/>
      <c r="ILZ61" s="915"/>
      <c r="IMI61" s="915"/>
      <c r="IMJ61" s="915"/>
      <c r="IMS61" s="915"/>
      <c r="IMT61" s="915"/>
      <c r="INC61" s="915"/>
      <c r="IND61" s="915"/>
      <c r="INM61" s="915"/>
      <c r="INN61" s="915"/>
      <c r="INW61" s="915"/>
      <c r="INX61" s="915"/>
      <c r="IOG61" s="915"/>
      <c r="IOH61" s="915"/>
      <c r="IOQ61" s="915"/>
      <c r="IOR61" s="915"/>
      <c r="IPA61" s="915"/>
      <c r="IPB61" s="915"/>
      <c r="IPK61" s="915"/>
      <c r="IPL61" s="915"/>
      <c r="IPU61" s="915"/>
      <c r="IPV61" s="915"/>
      <c r="IQE61" s="915"/>
      <c r="IQF61" s="915"/>
      <c r="IQO61" s="915"/>
      <c r="IQP61" s="915"/>
      <c r="IQY61" s="915"/>
      <c r="IQZ61" s="915"/>
      <c r="IRI61" s="915"/>
      <c r="IRJ61" s="915"/>
      <c r="IRS61" s="915"/>
      <c r="IRT61" s="915"/>
      <c r="ISC61" s="915"/>
      <c r="ISD61" s="915"/>
      <c r="ISM61" s="915"/>
      <c r="ISN61" s="915"/>
      <c r="ISW61" s="915"/>
      <c r="ISX61" s="915"/>
      <c r="ITG61" s="915"/>
      <c r="ITH61" s="915"/>
      <c r="ITQ61" s="915"/>
      <c r="ITR61" s="915"/>
      <c r="IUA61" s="915"/>
      <c r="IUB61" s="915"/>
      <c r="IUK61" s="915"/>
      <c r="IUL61" s="915"/>
      <c r="IUU61" s="915"/>
      <c r="IUV61" s="915"/>
      <c r="IVE61" s="915"/>
      <c r="IVF61" s="915"/>
      <c r="IVO61" s="915"/>
      <c r="IVP61" s="915"/>
      <c r="IVY61" s="915"/>
      <c r="IVZ61" s="915"/>
      <c r="IWI61" s="915"/>
      <c r="IWJ61" s="915"/>
      <c r="IWS61" s="915"/>
      <c r="IWT61" s="915"/>
      <c r="IXC61" s="915"/>
      <c r="IXD61" s="915"/>
      <c r="IXM61" s="915"/>
      <c r="IXN61" s="915"/>
      <c r="IXW61" s="915"/>
      <c r="IXX61" s="915"/>
      <c r="IYG61" s="915"/>
      <c r="IYH61" s="915"/>
      <c r="IYQ61" s="915"/>
      <c r="IYR61" s="915"/>
      <c r="IZA61" s="915"/>
      <c r="IZB61" s="915"/>
      <c r="IZK61" s="915"/>
      <c r="IZL61" s="915"/>
      <c r="IZU61" s="915"/>
      <c r="IZV61" s="915"/>
      <c r="JAE61" s="915"/>
      <c r="JAF61" s="915"/>
      <c r="JAO61" s="915"/>
      <c r="JAP61" s="915"/>
      <c r="JAY61" s="915"/>
      <c r="JAZ61" s="915"/>
      <c r="JBI61" s="915"/>
      <c r="JBJ61" s="915"/>
      <c r="JBS61" s="915"/>
      <c r="JBT61" s="915"/>
      <c r="JCC61" s="915"/>
      <c r="JCD61" s="915"/>
      <c r="JCM61" s="915"/>
      <c r="JCN61" s="915"/>
      <c r="JCW61" s="915"/>
      <c r="JCX61" s="915"/>
      <c r="JDG61" s="915"/>
      <c r="JDH61" s="915"/>
      <c r="JDQ61" s="915"/>
      <c r="JDR61" s="915"/>
      <c r="JEA61" s="915"/>
      <c r="JEB61" s="915"/>
      <c r="JEK61" s="915"/>
      <c r="JEL61" s="915"/>
      <c r="JEU61" s="915"/>
      <c r="JEV61" s="915"/>
      <c r="JFE61" s="915"/>
      <c r="JFF61" s="915"/>
      <c r="JFO61" s="915"/>
      <c r="JFP61" s="915"/>
      <c r="JFY61" s="915"/>
      <c r="JFZ61" s="915"/>
      <c r="JGI61" s="915"/>
      <c r="JGJ61" s="915"/>
      <c r="JGS61" s="915"/>
      <c r="JGT61" s="915"/>
      <c r="JHC61" s="915"/>
      <c r="JHD61" s="915"/>
      <c r="JHM61" s="915"/>
      <c r="JHN61" s="915"/>
      <c r="JHW61" s="915"/>
      <c r="JHX61" s="915"/>
      <c r="JIG61" s="915"/>
      <c r="JIH61" s="915"/>
      <c r="JIQ61" s="915"/>
      <c r="JIR61" s="915"/>
      <c r="JJA61" s="915"/>
      <c r="JJB61" s="915"/>
      <c r="JJK61" s="915"/>
      <c r="JJL61" s="915"/>
      <c r="JJU61" s="915"/>
      <c r="JJV61" s="915"/>
      <c r="JKE61" s="915"/>
      <c r="JKF61" s="915"/>
      <c r="JKO61" s="915"/>
      <c r="JKP61" s="915"/>
      <c r="JKY61" s="915"/>
      <c r="JKZ61" s="915"/>
      <c r="JLI61" s="915"/>
      <c r="JLJ61" s="915"/>
      <c r="JLS61" s="915"/>
      <c r="JLT61" s="915"/>
      <c r="JMC61" s="915"/>
      <c r="JMD61" s="915"/>
      <c r="JMM61" s="915"/>
      <c r="JMN61" s="915"/>
      <c r="JMW61" s="915"/>
      <c r="JMX61" s="915"/>
      <c r="JNG61" s="915"/>
      <c r="JNH61" s="915"/>
      <c r="JNQ61" s="915"/>
      <c r="JNR61" s="915"/>
      <c r="JOA61" s="915"/>
      <c r="JOB61" s="915"/>
      <c r="JOK61" s="915"/>
      <c r="JOL61" s="915"/>
      <c r="JOU61" s="915"/>
      <c r="JOV61" s="915"/>
      <c r="JPE61" s="915"/>
      <c r="JPF61" s="915"/>
      <c r="JPO61" s="915"/>
      <c r="JPP61" s="915"/>
      <c r="JPY61" s="915"/>
      <c r="JPZ61" s="915"/>
      <c r="JQI61" s="915"/>
      <c r="JQJ61" s="915"/>
      <c r="JQS61" s="915"/>
      <c r="JQT61" s="915"/>
      <c r="JRC61" s="915"/>
      <c r="JRD61" s="915"/>
      <c r="JRM61" s="915"/>
      <c r="JRN61" s="915"/>
      <c r="JRW61" s="915"/>
      <c r="JRX61" s="915"/>
      <c r="JSG61" s="915"/>
      <c r="JSH61" s="915"/>
      <c r="JSQ61" s="915"/>
      <c r="JSR61" s="915"/>
      <c r="JTA61" s="915"/>
      <c r="JTB61" s="915"/>
      <c r="JTK61" s="915"/>
      <c r="JTL61" s="915"/>
      <c r="JTU61" s="915"/>
      <c r="JTV61" s="915"/>
      <c r="JUE61" s="915"/>
      <c r="JUF61" s="915"/>
      <c r="JUO61" s="915"/>
      <c r="JUP61" s="915"/>
      <c r="JUY61" s="915"/>
      <c r="JUZ61" s="915"/>
      <c r="JVI61" s="915"/>
      <c r="JVJ61" s="915"/>
      <c r="JVS61" s="915"/>
      <c r="JVT61" s="915"/>
      <c r="JWC61" s="915"/>
      <c r="JWD61" s="915"/>
      <c r="JWM61" s="915"/>
      <c r="JWN61" s="915"/>
      <c r="JWW61" s="915"/>
      <c r="JWX61" s="915"/>
      <c r="JXG61" s="915"/>
      <c r="JXH61" s="915"/>
      <c r="JXQ61" s="915"/>
      <c r="JXR61" s="915"/>
      <c r="JYA61" s="915"/>
      <c r="JYB61" s="915"/>
      <c r="JYK61" s="915"/>
      <c r="JYL61" s="915"/>
      <c r="JYU61" s="915"/>
      <c r="JYV61" s="915"/>
      <c r="JZE61" s="915"/>
      <c r="JZF61" s="915"/>
      <c r="JZO61" s="915"/>
      <c r="JZP61" s="915"/>
      <c r="JZY61" s="915"/>
      <c r="JZZ61" s="915"/>
      <c r="KAI61" s="915"/>
      <c r="KAJ61" s="915"/>
      <c r="KAS61" s="915"/>
      <c r="KAT61" s="915"/>
      <c r="KBC61" s="915"/>
      <c r="KBD61" s="915"/>
      <c r="KBM61" s="915"/>
      <c r="KBN61" s="915"/>
      <c r="KBW61" s="915"/>
      <c r="KBX61" s="915"/>
      <c r="KCG61" s="915"/>
      <c r="KCH61" s="915"/>
      <c r="KCQ61" s="915"/>
      <c r="KCR61" s="915"/>
      <c r="KDA61" s="915"/>
      <c r="KDB61" s="915"/>
      <c r="KDK61" s="915"/>
      <c r="KDL61" s="915"/>
      <c r="KDU61" s="915"/>
      <c r="KDV61" s="915"/>
      <c r="KEE61" s="915"/>
      <c r="KEF61" s="915"/>
      <c r="KEO61" s="915"/>
      <c r="KEP61" s="915"/>
      <c r="KEY61" s="915"/>
      <c r="KEZ61" s="915"/>
      <c r="KFI61" s="915"/>
      <c r="KFJ61" s="915"/>
      <c r="KFS61" s="915"/>
      <c r="KFT61" s="915"/>
      <c r="KGC61" s="915"/>
      <c r="KGD61" s="915"/>
      <c r="KGM61" s="915"/>
      <c r="KGN61" s="915"/>
      <c r="KGW61" s="915"/>
      <c r="KGX61" s="915"/>
      <c r="KHG61" s="915"/>
      <c r="KHH61" s="915"/>
      <c r="KHQ61" s="915"/>
      <c r="KHR61" s="915"/>
      <c r="KIA61" s="915"/>
      <c r="KIB61" s="915"/>
      <c r="KIK61" s="915"/>
      <c r="KIL61" s="915"/>
      <c r="KIU61" s="915"/>
      <c r="KIV61" s="915"/>
      <c r="KJE61" s="915"/>
      <c r="KJF61" s="915"/>
      <c r="KJO61" s="915"/>
      <c r="KJP61" s="915"/>
      <c r="KJY61" s="915"/>
      <c r="KJZ61" s="915"/>
      <c r="KKI61" s="915"/>
      <c r="KKJ61" s="915"/>
      <c r="KKS61" s="915"/>
      <c r="KKT61" s="915"/>
      <c r="KLC61" s="915"/>
      <c r="KLD61" s="915"/>
      <c r="KLM61" s="915"/>
      <c r="KLN61" s="915"/>
      <c r="KLW61" s="915"/>
      <c r="KLX61" s="915"/>
      <c r="KMG61" s="915"/>
      <c r="KMH61" s="915"/>
      <c r="KMQ61" s="915"/>
      <c r="KMR61" s="915"/>
      <c r="KNA61" s="915"/>
      <c r="KNB61" s="915"/>
      <c r="KNK61" s="915"/>
      <c r="KNL61" s="915"/>
      <c r="KNU61" s="915"/>
      <c r="KNV61" s="915"/>
      <c r="KOE61" s="915"/>
      <c r="KOF61" s="915"/>
      <c r="KOO61" s="915"/>
      <c r="KOP61" s="915"/>
      <c r="KOY61" s="915"/>
      <c r="KOZ61" s="915"/>
      <c r="KPI61" s="915"/>
      <c r="KPJ61" s="915"/>
      <c r="KPS61" s="915"/>
      <c r="KPT61" s="915"/>
      <c r="KQC61" s="915"/>
      <c r="KQD61" s="915"/>
      <c r="KQM61" s="915"/>
      <c r="KQN61" s="915"/>
      <c r="KQW61" s="915"/>
      <c r="KQX61" s="915"/>
      <c r="KRG61" s="915"/>
      <c r="KRH61" s="915"/>
      <c r="KRQ61" s="915"/>
      <c r="KRR61" s="915"/>
      <c r="KSA61" s="915"/>
      <c r="KSB61" s="915"/>
      <c r="KSK61" s="915"/>
      <c r="KSL61" s="915"/>
      <c r="KSU61" s="915"/>
      <c r="KSV61" s="915"/>
      <c r="KTE61" s="915"/>
      <c r="KTF61" s="915"/>
      <c r="KTO61" s="915"/>
      <c r="KTP61" s="915"/>
      <c r="KTY61" s="915"/>
      <c r="KTZ61" s="915"/>
      <c r="KUI61" s="915"/>
      <c r="KUJ61" s="915"/>
      <c r="KUS61" s="915"/>
      <c r="KUT61" s="915"/>
      <c r="KVC61" s="915"/>
      <c r="KVD61" s="915"/>
      <c r="KVM61" s="915"/>
      <c r="KVN61" s="915"/>
      <c r="KVW61" s="915"/>
      <c r="KVX61" s="915"/>
      <c r="KWG61" s="915"/>
      <c r="KWH61" s="915"/>
      <c r="KWQ61" s="915"/>
      <c r="KWR61" s="915"/>
      <c r="KXA61" s="915"/>
      <c r="KXB61" s="915"/>
      <c r="KXK61" s="915"/>
      <c r="KXL61" s="915"/>
      <c r="KXU61" s="915"/>
      <c r="KXV61" s="915"/>
      <c r="KYE61" s="915"/>
      <c r="KYF61" s="915"/>
      <c r="KYO61" s="915"/>
      <c r="KYP61" s="915"/>
      <c r="KYY61" s="915"/>
      <c r="KYZ61" s="915"/>
      <c r="KZI61" s="915"/>
      <c r="KZJ61" s="915"/>
      <c r="KZS61" s="915"/>
      <c r="KZT61" s="915"/>
      <c r="LAC61" s="915"/>
      <c r="LAD61" s="915"/>
      <c r="LAM61" s="915"/>
      <c r="LAN61" s="915"/>
      <c r="LAW61" s="915"/>
      <c r="LAX61" s="915"/>
      <c r="LBG61" s="915"/>
      <c r="LBH61" s="915"/>
      <c r="LBQ61" s="915"/>
      <c r="LBR61" s="915"/>
      <c r="LCA61" s="915"/>
      <c r="LCB61" s="915"/>
      <c r="LCK61" s="915"/>
      <c r="LCL61" s="915"/>
      <c r="LCU61" s="915"/>
      <c r="LCV61" s="915"/>
      <c r="LDE61" s="915"/>
      <c r="LDF61" s="915"/>
      <c r="LDO61" s="915"/>
      <c r="LDP61" s="915"/>
      <c r="LDY61" s="915"/>
      <c r="LDZ61" s="915"/>
      <c r="LEI61" s="915"/>
      <c r="LEJ61" s="915"/>
      <c r="LES61" s="915"/>
      <c r="LET61" s="915"/>
      <c r="LFC61" s="915"/>
      <c r="LFD61" s="915"/>
      <c r="LFM61" s="915"/>
      <c r="LFN61" s="915"/>
      <c r="LFW61" s="915"/>
      <c r="LFX61" s="915"/>
      <c r="LGG61" s="915"/>
      <c r="LGH61" s="915"/>
      <c r="LGQ61" s="915"/>
      <c r="LGR61" s="915"/>
      <c r="LHA61" s="915"/>
      <c r="LHB61" s="915"/>
      <c r="LHK61" s="915"/>
      <c r="LHL61" s="915"/>
      <c r="LHU61" s="915"/>
      <c r="LHV61" s="915"/>
      <c r="LIE61" s="915"/>
      <c r="LIF61" s="915"/>
      <c r="LIO61" s="915"/>
      <c r="LIP61" s="915"/>
      <c r="LIY61" s="915"/>
      <c r="LIZ61" s="915"/>
      <c r="LJI61" s="915"/>
      <c r="LJJ61" s="915"/>
      <c r="LJS61" s="915"/>
      <c r="LJT61" s="915"/>
      <c r="LKC61" s="915"/>
      <c r="LKD61" s="915"/>
      <c r="LKM61" s="915"/>
      <c r="LKN61" s="915"/>
      <c r="LKW61" s="915"/>
      <c r="LKX61" s="915"/>
      <c r="LLG61" s="915"/>
      <c r="LLH61" s="915"/>
      <c r="LLQ61" s="915"/>
      <c r="LLR61" s="915"/>
      <c r="LMA61" s="915"/>
      <c r="LMB61" s="915"/>
      <c r="LMK61" s="915"/>
      <c r="LML61" s="915"/>
      <c r="LMU61" s="915"/>
      <c r="LMV61" s="915"/>
      <c r="LNE61" s="915"/>
      <c r="LNF61" s="915"/>
      <c r="LNO61" s="915"/>
      <c r="LNP61" s="915"/>
      <c r="LNY61" s="915"/>
      <c r="LNZ61" s="915"/>
      <c r="LOI61" s="915"/>
      <c r="LOJ61" s="915"/>
      <c r="LOS61" s="915"/>
      <c r="LOT61" s="915"/>
      <c r="LPC61" s="915"/>
      <c r="LPD61" s="915"/>
      <c r="LPM61" s="915"/>
      <c r="LPN61" s="915"/>
      <c r="LPW61" s="915"/>
      <c r="LPX61" s="915"/>
      <c r="LQG61" s="915"/>
      <c r="LQH61" s="915"/>
      <c r="LQQ61" s="915"/>
      <c r="LQR61" s="915"/>
      <c r="LRA61" s="915"/>
      <c r="LRB61" s="915"/>
      <c r="LRK61" s="915"/>
      <c r="LRL61" s="915"/>
      <c r="LRU61" s="915"/>
      <c r="LRV61" s="915"/>
      <c r="LSE61" s="915"/>
      <c r="LSF61" s="915"/>
      <c r="LSO61" s="915"/>
      <c r="LSP61" s="915"/>
      <c r="LSY61" s="915"/>
      <c r="LSZ61" s="915"/>
      <c r="LTI61" s="915"/>
      <c r="LTJ61" s="915"/>
      <c r="LTS61" s="915"/>
      <c r="LTT61" s="915"/>
      <c r="LUC61" s="915"/>
      <c r="LUD61" s="915"/>
      <c r="LUM61" s="915"/>
      <c r="LUN61" s="915"/>
      <c r="LUW61" s="915"/>
      <c r="LUX61" s="915"/>
      <c r="LVG61" s="915"/>
      <c r="LVH61" s="915"/>
      <c r="LVQ61" s="915"/>
      <c r="LVR61" s="915"/>
      <c r="LWA61" s="915"/>
      <c r="LWB61" s="915"/>
      <c r="LWK61" s="915"/>
      <c r="LWL61" s="915"/>
      <c r="LWU61" s="915"/>
      <c r="LWV61" s="915"/>
      <c r="LXE61" s="915"/>
      <c r="LXF61" s="915"/>
      <c r="LXO61" s="915"/>
      <c r="LXP61" s="915"/>
      <c r="LXY61" s="915"/>
      <c r="LXZ61" s="915"/>
      <c r="LYI61" s="915"/>
      <c r="LYJ61" s="915"/>
      <c r="LYS61" s="915"/>
      <c r="LYT61" s="915"/>
      <c r="LZC61" s="915"/>
      <c r="LZD61" s="915"/>
      <c r="LZM61" s="915"/>
      <c r="LZN61" s="915"/>
      <c r="LZW61" s="915"/>
      <c r="LZX61" s="915"/>
      <c r="MAG61" s="915"/>
      <c r="MAH61" s="915"/>
      <c r="MAQ61" s="915"/>
      <c r="MAR61" s="915"/>
      <c r="MBA61" s="915"/>
      <c r="MBB61" s="915"/>
      <c r="MBK61" s="915"/>
      <c r="MBL61" s="915"/>
      <c r="MBU61" s="915"/>
      <c r="MBV61" s="915"/>
      <c r="MCE61" s="915"/>
      <c r="MCF61" s="915"/>
      <c r="MCO61" s="915"/>
      <c r="MCP61" s="915"/>
      <c r="MCY61" s="915"/>
      <c r="MCZ61" s="915"/>
      <c r="MDI61" s="915"/>
      <c r="MDJ61" s="915"/>
      <c r="MDS61" s="915"/>
      <c r="MDT61" s="915"/>
      <c r="MEC61" s="915"/>
      <c r="MED61" s="915"/>
      <c r="MEM61" s="915"/>
      <c r="MEN61" s="915"/>
      <c r="MEW61" s="915"/>
      <c r="MEX61" s="915"/>
      <c r="MFG61" s="915"/>
      <c r="MFH61" s="915"/>
      <c r="MFQ61" s="915"/>
      <c r="MFR61" s="915"/>
      <c r="MGA61" s="915"/>
      <c r="MGB61" s="915"/>
      <c r="MGK61" s="915"/>
      <c r="MGL61" s="915"/>
      <c r="MGU61" s="915"/>
      <c r="MGV61" s="915"/>
      <c r="MHE61" s="915"/>
      <c r="MHF61" s="915"/>
      <c r="MHO61" s="915"/>
      <c r="MHP61" s="915"/>
      <c r="MHY61" s="915"/>
      <c r="MHZ61" s="915"/>
      <c r="MII61" s="915"/>
      <c r="MIJ61" s="915"/>
      <c r="MIS61" s="915"/>
      <c r="MIT61" s="915"/>
      <c r="MJC61" s="915"/>
      <c r="MJD61" s="915"/>
      <c r="MJM61" s="915"/>
      <c r="MJN61" s="915"/>
      <c r="MJW61" s="915"/>
      <c r="MJX61" s="915"/>
      <c r="MKG61" s="915"/>
      <c r="MKH61" s="915"/>
      <c r="MKQ61" s="915"/>
      <c r="MKR61" s="915"/>
      <c r="MLA61" s="915"/>
      <c r="MLB61" s="915"/>
      <c r="MLK61" s="915"/>
      <c r="MLL61" s="915"/>
      <c r="MLU61" s="915"/>
      <c r="MLV61" s="915"/>
      <c r="MME61" s="915"/>
      <c r="MMF61" s="915"/>
      <c r="MMO61" s="915"/>
      <c r="MMP61" s="915"/>
      <c r="MMY61" s="915"/>
      <c r="MMZ61" s="915"/>
      <c r="MNI61" s="915"/>
      <c r="MNJ61" s="915"/>
      <c r="MNS61" s="915"/>
      <c r="MNT61" s="915"/>
      <c r="MOC61" s="915"/>
      <c r="MOD61" s="915"/>
      <c r="MOM61" s="915"/>
      <c r="MON61" s="915"/>
      <c r="MOW61" s="915"/>
      <c r="MOX61" s="915"/>
      <c r="MPG61" s="915"/>
      <c r="MPH61" s="915"/>
      <c r="MPQ61" s="915"/>
      <c r="MPR61" s="915"/>
      <c r="MQA61" s="915"/>
      <c r="MQB61" s="915"/>
      <c r="MQK61" s="915"/>
      <c r="MQL61" s="915"/>
      <c r="MQU61" s="915"/>
      <c r="MQV61" s="915"/>
      <c r="MRE61" s="915"/>
      <c r="MRF61" s="915"/>
      <c r="MRO61" s="915"/>
      <c r="MRP61" s="915"/>
      <c r="MRY61" s="915"/>
      <c r="MRZ61" s="915"/>
      <c r="MSI61" s="915"/>
      <c r="MSJ61" s="915"/>
      <c r="MSS61" s="915"/>
      <c r="MST61" s="915"/>
      <c r="MTC61" s="915"/>
      <c r="MTD61" s="915"/>
      <c r="MTM61" s="915"/>
      <c r="MTN61" s="915"/>
      <c r="MTW61" s="915"/>
      <c r="MTX61" s="915"/>
      <c r="MUG61" s="915"/>
      <c r="MUH61" s="915"/>
      <c r="MUQ61" s="915"/>
      <c r="MUR61" s="915"/>
      <c r="MVA61" s="915"/>
      <c r="MVB61" s="915"/>
      <c r="MVK61" s="915"/>
      <c r="MVL61" s="915"/>
      <c r="MVU61" s="915"/>
      <c r="MVV61" s="915"/>
      <c r="MWE61" s="915"/>
      <c r="MWF61" s="915"/>
      <c r="MWO61" s="915"/>
      <c r="MWP61" s="915"/>
      <c r="MWY61" s="915"/>
      <c r="MWZ61" s="915"/>
      <c r="MXI61" s="915"/>
      <c r="MXJ61" s="915"/>
      <c r="MXS61" s="915"/>
      <c r="MXT61" s="915"/>
      <c r="MYC61" s="915"/>
      <c r="MYD61" s="915"/>
      <c r="MYM61" s="915"/>
      <c r="MYN61" s="915"/>
      <c r="MYW61" s="915"/>
      <c r="MYX61" s="915"/>
      <c r="MZG61" s="915"/>
      <c r="MZH61" s="915"/>
      <c r="MZQ61" s="915"/>
      <c r="MZR61" s="915"/>
      <c r="NAA61" s="915"/>
      <c r="NAB61" s="915"/>
      <c r="NAK61" s="915"/>
      <c r="NAL61" s="915"/>
      <c r="NAU61" s="915"/>
      <c r="NAV61" s="915"/>
      <c r="NBE61" s="915"/>
      <c r="NBF61" s="915"/>
      <c r="NBO61" s="915"/>
      <c r="NBP61" s="915"/>
      <c r="NBY61" s="915"/>
      <c r="NBZ61" s="915"/>
      <c r="NCI61" s="915"/>
      <c r="NCJ61" s="915"/>
      <c r="NCS61" s="915"/>
      <c r="NCT61" s="915"/>
      <c r="NDC61" s="915"/>
      <c r="NDD61" s="915"/>
      <c r="NDM61" s="915"/>
      <c r="NDN61" s="915"/>
      <c r="NDW61" s="915"/>
      <c r="NDX61" s="915"/>
      <c r="NEG61" s="915"/>
      <c r="NEH61" s="915"/>
      <c r="NEQ61" s="915"/>
      <c r="NER61" s="915"/>
      <c r="NFA61" s="915"/>
      <c r="NFB61" s="915"/>
      <c r="NFK61" s="915"/>
      <c r="NFL61" s="915"/>
      <c r="NFU61" s="915"/>
      <c r="NFV61" s="915"/>
      <c r="NGE61" s="915"/>
      <c r="NGF61" s="915"/>
      <c r="NGO61" s="915"/>
      <c r="NGP61" s="915"/>
      <c r="NGY61" s="915"/>
      <c r="NGZ61" s="915"/>
      <c r="NHI61" s="915"/>
      <c r="NHJ61" s="915"/>
      <c r="NHS61" s="915"/>
      <c r="NHT61" s="915"/>
      <c r="NIC61" s="915"/>
      <c r="NID61" s="915"/>
      <c r="NIM61" s="915"/>
      <c r="NIN61" s="915"/>
      <c r="NIW61" s="915"/>
      <c r="NIX61" s="915"/>
      <c r="NJG61" s="915"/>
      <c r="NJH61" s="915"/>
      <c r="NJQ61" s="915"/>
      <c r="NJR61" s="915"/>
      <c r="NKA61" s="915"/>
      <c r="NKB61" s="915"/>
      <c r="NKK61" s="915"/>
      <c r="NKL61" s="915"/>
      <c r="NKU61" s="915"/>
      <c r="NKV61" s="915"/>
      <c r="NLE61" s="915"/>
      <c r="NLF61" s="915"/>
      <c r="NLO61" s="915"/>
      <c r="NLP61" s="915"/>
      <c r="NLY61" s="915"/>
      <c r="NLZ61" s="915"/>
      <c r="NMI61" s="915"/>
      <c r="NMJ61" s="915"/>
      <c r="NMS61" s="915"/>
      <c r="NMT61" s="915"/>
      <c r="NNC61" s="915"/>
      <c r="NND61" s="915"/>
      <c r="NNM61" s="915"/>
      <c r="NNN61" s="915"/>
      <c r="NNW61" s="915"/>
      <c r="NNX61" s="915"/>
      <c r="NOG61" s="915"/>
      <c r="NOH61" s="915"/>
      <c r="NOQ61" s="915"/>
      <c r="NOR61" s="915"/>
      <c r="NPA61" s="915"/>
      <c r="NPB61" s="915"/>
      <c r="NPK61" s="915"/>
      <c r="NPL61" s="915"/>
      <c r="NPU61" s="915"/>
      <c r="NPV61" s="915"/>
      <c r="NQE61" s="915"/>
      <c r="NQF61" s="915"/>
      <c r="NQO61" s="915"/>
      <c r="NQP61" s="915"/>
      <c r="NQY61" s="915"/>
      <c r="NQZ61" s="915"/>
      <c r="NRI61" s="915"/>
      <c r="NRJ61" s="915"/>
      <c r="NRS61" s="915"/>
      <c r="NRT61" s="915"/>
      <c r="NSC61" s="915"/>
      <c r="NSD61" s="915"/>
      <c r="NSM61" s="915"/>
      <c r="NSN61" s="915"/>
      <c r="NSW61" s="915"/>
      <c r="NSX61" s="915"/>
      <c r="NTG61" s="915"/>
      <c r="NTH61" s="915"/>
      <c r="NTQ61" s="915"/>
      <c r="NTR61" s="915"/>
      <c r="NUA61" s="915"/>
      <c r="NUB61" s="915"/>
      <c r="NUK61" s="915"/>
      <c r="NUL61" s="915"/>
      <c r="NUU61" s="915"/>
      <c r="NUV61" s="915"/>
      <c r="NVE61" s="915"/>
      <c r="NVF61" s="915"/>
      <c r="NVO61" s="915"/>
      <c r="NVP61" s="915"/>
      <c r="NVY61" s="915"/>
      <c r="NVZ61" s="915"/>
      <c r="NWI61" s="915"/>
      <c r="NWJ61" s="915"/>
      <c r="NWS61" s="915"/>
      <c r="NWT61" s="915"/>
      <c r="NXC61" s="915"/>
      <c r="NXD61" s="915"/>
      <c r="NXM61" s="915"/>
      <c r="NXN61" s="915"/>
      <c r="NXW61" s="915"/>
      <c r="NXX61" s="915"/>
      <c r="NYG61" s="915"/>
      <c r="NYH61" s="915"/>
      <c r="NYQ61" s="915"/>
      <c r="NYR61" s="915"/>
      <c r="NZA61" s="915"/>
      <c r="NZB61" s="915"/>
      <c r="NZK61" s="915"/>
      <c r="NZL61" s="915"/>
      <c r="NZU61" s="915"/>
      <c r="NZV61" s="915"/>
      <c r="OAE61" s="915"/>
      <c r="OAF61" s="915"/>
      <c r="OAO61" s="915"/>
      <c r="OAP61" s="915"/>
      <c r="OAY61" s="915"/>
      <c r="OAZ61" s="915"/>
      <c r="OBI61" s="915"/>
      <c r="OBJ61" s="915"/>
      <c r="OBS61" s="915"/>
      <c r="OBT61" s="915"/>
      <c r="OCC61" s="915"/>
      <c r="OCD61" s="915"/>
      <c r="OCM61" s="915"/>
      <c r="OCN61" s="915"/>
      <c r="OCW61" s="915"/>
      <c r="OCX61" s="915"/>
      <c r="ODG61" s="915"/>
      <c r="ODH61" s="915"/>
      <c r="ODQ61" s="915"/>
      <c r="ODR61" s="915"/>
      <c r="OEA61" s="915"/>
      <c r="OEB61" s="915"/>
      <c r="OEK61" s="915"/>
      <c r="OEL61" s="915"/>
      <c r="OEU61" s="915"/>
      <c r="OEV61" s="915"/>
      <c r="OFE61" s="915"/>
      <c r="OFF61" s="915"/>
      <c r="OFO61" s="915"/>
      <c r="OFP61" s="915"/>
      <c r="OFY61" s="915"/>
      <c r="OFZ61" s="915"/>
      <c r="OGI61" s="915"/>
      <c r="OGJ61" s="915"/>
      <c r="OGS61" s="915"/>
      <c r="OGT61" s="915"/>
      <c r="OHC61" s="915"/>
      <c r="OHD61" s="915"/>
      <c r="OHM61" s="915"/>
      <c r="OHN61" s="915"/>
      <c r="OHW61" s="915"/>
      <c r="OHX61" s="915"/>
      <c r="OIG61" s="915"/>
      <c r="OIH61" s="915"/>
      <c r="OIQ61" s="915"/>
      <c r="OIR61" s="915"/>
      <c r="OJA61" s="915"/>
      <c r="OJB61" s="915"/>
      <c r="OJK61" s="915"/>
      <c r="OJL61" s="915"/>
      <c r="OJU61" s="915"/>
      <c r="OJV61" s="915"/>
      <c r="OKE61" s="915"/>
      <c r="OKF61" s="915"/>
      <c r="OKO61" s="915"/>
      <c r="OKP61" s="915"/>
      <c r="OKY61" s="915"/>
      <c r="OKZ61" s="915"/>
      <c r="OLI61" s="915"/>
      <c r="OLJ61" s="915"/>
      <c r="OLS61" s="915"/>
      <c r="OLT61" s="915"/>
      <c r="OMC61" s="915"/>
      <c r="OMD61" s="915"/>
      <c r="OMM61" s="915"/>
      <c r="OMN61" s="915"/>
      <c r="OMW61" s="915"/>
      <c r="OMX61" s="915"/>
      <c r="ONG61" s="915"/>
      <c r="ONH61" s="915"/>
      <c r="ONQ61" s="915"/>
      <c r="ONR61" s="915"/>
      <c r="OOA61" s="915"/>
      <c r="OOB61" s="915"/>
      <c r="OOK61" s="915"/>
      <c r="OOL61" s="915"/>
      <c r="OOU61" s="915"/>
      <c r="OOV61" s="915"/>
      <c r="OPE61" s="915"/>
      <c r="OPF61" s="915"/>
      <c r="OPO61" s="915"/>
      <c r="OPP61" s="915"/>
      <c r="OPY61" s="915"/>
      <c r="OPZ61" s="915"/>
      <c r="OQI61" s="915"/>
      <c r="OQJ61" s="915"/>
      <c r="OQS61" s="915"/>
      <c r="OQT61" s="915"/>
      <c r="ORC61" s="915"/>
      <c r="ORD61" s="915"/>
      <c r="ORM61" s="915"/>
      <c r="ORN61" s="915"/>
      <c r="ORW61" s="915"/>
      <c r="ORX61" s="915"/>
      <c r="OSG61" s="915"/>
      <c r="OSH61" s="915"/>
      <c r="OSQ61" s="915"/>
      <c r="OSR61" s="915"/>
      <c r="OTA61" s="915"/>
      <c r="OTB61" s="915"/>
      <c r="OTK61" s="915"/>
      <c r="OTL61" s="915"/>
      <c r="OTU61" s="915"/>
      <c r="OTV61" s="915"/>
      <c r="OUE61" s="915"/>
      <c r="OUF61" s="915"/>
      <c r="OUO61" s="915"/>
      <c r="OUP61" s="915"/>
      <c r="OUY61" s="915"/>
      <c r="OUZ61" s="915"/>
      <c r="OVI61" s="915"/>
      <c r="OVJ61" s="915"/>
      <c r="OVS61" s="915"/>
      <c r="OVT61" s="915"/>
      <c r="OWC61" s="915"/>
      <c r="OWD61" s="915"/>
      <c r="OWM61" s="915"/>
      <c r="OWN61" s="915"/>
      <c r="OWW61" s="915"/>
      <c r="OWX61" s="915"/>
      <c r="OXG61" s="915"/>
      <c r="OXH61" s="915"/>
      <c r="OXQ61" s="915"/>
      <c r="OXR61" s="915"/>
      <c r="OYA61" s="915"/>
      <c r="OYB61" s="915"/>
      <c r="OYK61" s="915"/>
      <c r="OYL61" s="915"/>
      <c r="OYU61" s="915"/>
      <c r="OYV61" s="915"/>
      <c r="OZE61" s="915"/>
      <c r="OZF61" s="915"/>
      <c r="OZO61" s="915"/>
      <c r="OZP61" s="915"/>
      <c r="OZY61" s="915"/>
      <c r="OZZ61" s="915"/>
      <c r="PAI61" s="915"/>
      <c r="PAJ61" s="915"/>
      <c r="PAS61" s="915"/>
      <c r="PAT61" s="915"/>
      <c r="PBC61" s="915"/>
      <c r="PBD61" s="915"/>
      <c r="PBM61" s="915"/>
      <c r="PBN61" s="915"/>
      <c r="PBW61" s="915"/>
      <c r="PBX61" s="915"/>
      <c r="PCG61" s="915"/>
      <c r="PCH61" s="915"/>
      <c r="PCQ61" s="915"/>
      <c r="PCR61" s="915"/>
      <c r="PDA61" s="915"/>
      <c r="PDB61" s="915"/>
      <c r="PDK61" s="915"/>
      <c r="PDL61" s="915"/>
      <c r="PDU61" s="915"/>
      <c r="PDV61" s="915"/>
      <c r="PEE61" s="915"/>
      <c r="PEF61" s="915"/>
      <c r="PEO61" s="915"/>
      <c r="PEP61" s="915"/>
      <c r="PEY61" s="915"/>
      <c r="PEZ61" s="915"/>
      <c r="PFI61" s="915"/>
      <c r="PFJ61" s="915"/>
      <c r="PFS61" s="915"/>
      <c r="PFT61" s="915"/>
      <c r="PGC61" s="915"/>
      <c r="PGD61" s="915"/>
      <c r="PGM61" s="915"/>
      <c r="PGN61" s="915"/>
      <c r="PGW61" s="915"/>
      <c r="PGX61" s="915"/>
      <c r="PHG61" s="915"/>
      <c r="PHH61" s="915"/>
      <c r="PHQ61" s="915"/>
      <c r="PHR61" s="915"/>
      <c r="PIA61" s="915"/>
      <c r="PIB61" s="915"/>
      <c r="PIK61" s="915"/>
      <c r="PIL61" s="915"/>
      <c r="PIU61" s="915"/>
      <c r="PIV61" s="915"/>
      <c r="PJE61" s="915"/>
      <c r="PJF61" s="915"/>
      <c r="PJO61" s="915"/>
      <c r="PJP61" s="915"/>
      <c r="PJY61" s="915"/>
      <c r="PJZ61" s="915"/>
      <c r="PKI61" s="915"/>
      <c r="PKJ61" s="915"/>
      <c r="PKS61" s="915"/>
      <c r="PKT61" s="915"/>
      <c r="PLC61" s="915"/>
      <c r="PLD61" s="915"/>
      <c r="PLM61" s="915"/>
      <c r="PLN61" s="915"/>
      <c r="PLW61" s="915"/>
      <c r="PLX61" s="915"/>
      <c r="PMG61" s="915"/>
      <c r="PMH61" s="915"/>
      <c r="PMQ61" s="915"/>
      <c r="PMR61" s="915"/>
      <c r="PNA61" s="915"/>
      <c r="PNB61" s="915"/>
      <c r="PNK61" s="915"/>
      <c r="PNL61" s="915"/>
      <c r="PNU61" s="915"/>
      <c r="PNV61" s="915"/>
      <c r="POE61" s="915"/>
      <c r="POF61" s="915"/>
      <c r="POO61" s="915"/>
      <c r="POP61" s="915"/>
      <c r="POY61" s="915"/>
      <c r="POZ61" s="915"/>
      <c r="PPI61" s="915"/>
      <c r="PPJ61" s="915"/>
      <c r="PPS61" s="915"/>
      <c r="PPT61" s="915"/>
      <c r="PQC61" s="915"/>
      <c r="PQD61" s="915"/>
      <c r="PQM61" s="915"/>
      <c r="PQN61" s="915"/>
      <c r="PQW61" s="915"/>
      <c r="PQX61" s="915"/>
      <c r="PRG61" s="915"/>
      <c r="PRH61" s="915"/>
      <c r="PRQ61" s="915"/>
      <c r="PRR61" s="915"/>
      <c r="PSA61" s="915"/>
      <c r="PSB61" s="915"/>
      <c r="PSK61" s="915"/>
      <c r="PSL61" s="915"/>
      <c r="PSU61" s="915"/>
      <c r="PSV61" s="915"/>
      <c r="PTE61" s="915"/>
      <c r="PTF61" s="915"/>
      <c r="PTO61" s="915"/>
      <c r="PTP61" s="915"/>
      <c r="PTY61" s="915"/>
      <c r="PTZ61" s="915"/>
      <c r="PUI61" s="915"/>
      <c r="PUJ61" s="915"/>
      <c r="PUS61" s="915"/>
      <c r="PUT61" s="915"/>
      <c r="PVC61" s="915"/>
      <c r="PVD61" s="915"/>
      <c r="PVM61" s="915"/>
      <c r="PVN61" s="915"/>
      <c r="PVW61" s="915"/>
      <c r="PVX61" s="915"/>
      <c r="PWG61" s="915"/>
      <c r="PWH61" s="915"/>
      <c r="PWQ61" s="915"/>
      <c r="PWR61" s="915"/>
      <c r="PXA61" s="915"/>
      <c r="PXB61" s="915"/>
      <c r="PXK61" s="915"/>
      <c r="PXL61" s="915"/>
      <c r="PXU61" s="915"/>
      <c r="PXV61" s="915"/>
      <c r="PYE61" s="915"/>
      <c r="PYF61" s="915"/>
      <c r="PYO61" s="915"/>
      <c r="PYP61" s="915"/>
      <c r="PYY61" s="915"/>
      <c r="PYZ61" s="915"/>
      <c r="PZI61" s="915"/>
      <c r="PZJ61" s="915"/>
      <c r="PZS61" s="915"/>
      <c r="PZT61" s="915"/>
      <c r="QAC61" s="915"/>
      <c r="QAD61" s="915"/>
      <c r="QAM61" s="915"/>
      <c r="QAN61" s="915"/>
      <c r="QAW61" s="915"/>
      <c r="QAX61" s="915"/>
      <c r="QBG61" s="915"/>
      <c r="QBH61" s="915"/>
      <c r="QBQ61" s="915"/>
      <c r="QBR61" s="915"/>
      <c r="QCA61" s="915"/>
      <c r="QCB61" s="915"/>
      <c r="QCK61" s="915"/>
      <c r="QCL61" s="915"/>
      <c r="QCU61" s="915"/>
      <c r="QCV61" s="915"/>
      <c r="QDE61" s="915"/>
      <c r="QDF61" s="915"/>
      <c r="QDO61" s="915"/>
      <c r="QDP61" s="915"/>
      <c r="QDY61" s="915"/>
      <c r="QDZ61" s="915"/>
      <c r="QEI61" s="915"/>
      <c r="QEJ61" s="915"/>
      <c r="QES61" s="915"/>
      <c r="QET61" s="915"/>
      <c r="QFC61" s="915"/>
      <c r="QFD61" s="915"/>
      <c r="QFM61" s="915"/>
      <c r="QFN61" s="915"/>
      <c r="QFW61" s="915"/>
      <c r="QFX61" s="915"/>
      <c r="QGG61" s="915"/>
      <c r="QGH61" s="915"/>
      <c r="QGQ61" s="915"/>
      <c r="QGR61" s="915"/>
      <c r="QHA61" s="915"/>
      <c r="QHB61" s="915"/>
      <c r="QHK61" s="915"/>
      <c r="QHL61" s="915"/>
      <c r="QHU61" s="915"/>
      <c r="QHV61" s="915"/>
      <c r="QIE61" s="915"/>
      <c r="QIF61" s="915"/>
      <c r="QIO61" s="915"/>
      <c r="QIP61" s="915"/>
      <c r="QIY61" s="915"/>
      <c r="QIZ61" s="915"/>
      <c r="QJI61" s="915"/>
      <c r="QJJ61" s="915"/>
      <c r="QJS61" s="915"/>
      <c r="QJT61" s="915"/>
      <c r="QKC61" s="915"/>
      <c r="QKD61" s="915"/>
      <c r="QKM61" s="915"/>
      <c r="QKN61" s="915"/>
      <c r="QKW61" s="915"/>
      <c r="QKX61" s="915"/>
      <c r="QLG61" s="915"/>
      <c r="QLH61" s="915"/>
      <c r="QLQ61" s="915"/>
      <c r="QLR61" s="915"/>
      <c r="QMA61" s="915"/>
      <c r="QMB61" s="915"/>
      <c r="QMK61" s="915"/>
      <c r="QML61" s="915"/>
      <c r="QMU61" s="915"/>
      <c r="QMV61" s="915"/>
      <c r="QNE61" s="915"/>
      <c r="QNF61" s="915"/>
      <c r="QNO61" s="915"/>
      <c r="QNP61" s="915"/>
      <c r="QNY61" s="915"/>
      <c r="QNZ61" s="915"/>
      <c r="QOI61" s="915"/>
      <c r="QOJ61" s="915"/>
      <c r="QOS61" s="915"/>
      <c r="QOT61" s="915"/>
      <c r="QPC61" s="915"/>
      <c r="QPD61" s="915"/>
      <c r="QPM61" s="915"/>
      <c r="QPN61" s="915"/>
      <c r="QPW61" s="915"/>
      <c r="QPX61" s="915"/>
      <c r="QQG61" s="915"/>
      <c r="QQH61" s="915"/>
      <c r="QQQ61" s="915"/>
      <c r="QQR61" s="915"/>
      <c r="QRA61" s="915"/>
      <c r="QRB61" s="915"/>
      <c r="QRK61" s="915"/>
      <c r="QRL61" s="915"/>
      <c r="QRU61" s="915"/>
      <c r="QRV61" s="915"/>
      <c r="QSE61" s="915"/>
      <c r="QSF61" s="915"/>
      <c r="QSO61" s="915"/>
      <c r="QSP61" s="915"/>
      <c r="QSY61" s="915"/>
      <c r="QSZ61" s="915"/>
      <c r="QTI61" s="915"/>
      <c r="QTJ61" s="915"/>
      <c r="QTS61" s="915"/>
      <c r="QTT61" s="915"/>
      <c r="QUC61" s="915"/>
      <c r="QUD61" s="915"/>
      <c r="QUM61" s="915"/>
      <c r="QUN61" s="915"/>
      <c r="QUW61" s="915"/>
      <c r="QUX61" s="915"/>
      <c r="QVG61" s="915"/>
      <c r="QVH61" s="915"/>
      <c r="QVQ61" s="915"/>
      <c r="QVR61" s="915"/>
      <c r="QWA61" s="915"/>
      <c r="QWB61" s="915"/>
      <c r="QWK61" s="915"/>
      <c r="QWL61" s="915"/>
      <c r="QWU61" s="915"/>
      <c r="QWV61" s="915"/>
      <c r="QXE61" s="915"/>
      <c r="QXF61" s="915"/>
      <c r="QXO61" s="915"/>
      <c r="QXP61" s="915"/>
      <c r="QXY61" s="915"/>
      <c r="QXZ61" s="915"/>
      <c r="QYI61" s="915"/>
      <c r="QYJ61" s="915"/>
      <c r="QYS61" s="915"/>
      <c r="QYT61" s="915"/>
      <c r="QZC61" s="915"/>
      <c r="QZD61" s="915"/>
      <c r="QZM61" s="915"/>
      <c r="QZN61" s="915"/>
      <c r="QZW61" s="915"/>
      <c r="QZX61" s="915"/>
      <c r="RAG61" s="915"/>
      <c r="RAH61" s="915"/>
      <c r="RAQ61" s="915"/>
      <c r="RAR61" s="915"/>
      <c r="RBA61" s="915"/>
      <c r="RBB61" s="915"/>
      <c r="RBK61" s="915"/>
      <c r="RBL61" s="915"/>
      <c r="RBU61" s="915"/>
      <c r="RBV61" s="915"/>
      <c r="RCE61" s="915"/>
      <c r="RCF61" s="915"/>
      <c r="RCO61" s="915"/>
      <c r="RCP61" s="915"/>
      <c r="RCY61" s="915"/>
      <c r="RCZ61" s="915"/>
      <c r="RDI61" s="915"/>
      <c r="RDJ61" s="915"/>
      <c r="RDS61" s="915"/>
      <c r="RDT61" s="915"/>
      <c r="REC61" s="915"/>
      <c r="RED61" s="915"/>
      <c r="REM61" s="915"/>
      <c r="REN61" s="915"/>
      <c r="REW61" s="915"/>
      <c r="REX61" s="915"/>
      <c r="RFG61" s="915"/>
      <c r="RFH61" s="915"/>
      <c r="RFQ61" s="915"/>
      <c r="RFR61" s="915"/>
      <c r="RGA61" s="915"/>
      <c r="RGB61" s="915"/>
      <c r="RGK61" s="915"/>
      <c r="RGL61" s="915"/>
      <c r="RGU61" s="915"/>
      <c r="RGV61" s="915"/>
      <c r="RHE61" s="915"/>
      <c r="RHF61" s="915"/>
      <c r="RHO61" s="915"/>
      <c r="RHP61" s="915"/>
      <c r="RHY61" s="915"/>
      <c r="RHZ61" s="915"/>
      <c r="RII61" s="915"/>
      <c r="RIJ61" s="915"/>
      <c r="RIS61" s="915"/>
      <c r="RIT61" s="915"/>
      <c r="RJC61" s="915"/>
      <c r="RJD61" s="915"/>
      <c r="RJM61" s="915"/>
      <c r="RJN61" s="915"/>
      <c r="RJW61" s="915"/>
      <c r="RJX61" s="915"/>
      <c r="RKG61" s="915"/>
      <c r="RKH61" s="915"/>
      <c r="RKQ61" s="915"/>
      <c r="RKR61" s="915"/>
      <c r="RLA61" s="915"/>
      <c r="RLB61" s="915"/>
      <c r="RLK61" s="915"/>
      <c r="RLL61" s="915"/>
      <c r="RLU61" s="915"/>
      <c r="RLV61" s="915"/>
      <c r="RME61" s="915"/>
      <c r="RMF61" s="915"/>
      <c r="RMO61" s="915"/>
      <c r="RMP61" s="915"/>
      <c r="RMY61" s="915"/>
      <c r="RMZ61" s="915"/>
      <c r="RNI61" s="915"/>
      <c r="RNJ61" s="915"/>
      <c r="RNS61" s="915"/>
      <c r="RNT61" s="915"/>
      <c r="ROC61" s="915"/>
      <c r="ROD61" s="915"/>
      <c r="ROM61" s="915"/>
      <c r="RON61" s="915"/>
      <c r="ROW61" s="915"/>
      <c r="ROX61" s="915"/>
      <c r="RPG61" s="915"/>
      <c r="RPH61" s="915"/>
      <c r="RPQ61" s="915"/>
      <c r="RPR61" s="915"/>
      <c r="RQA61" s="915"/>
      <c r="RQB61" s="915"/>
      <c r="RQK61" s="915"/>
      <c r="RQL61" s="915"/>
      <c r="RQU61" s="915"/>
      <c r="RQV61" s="915"/>
      <c r="RRE61" s="915"/>
      <c r="RRF61" s="915"/>
      <c r="RRO61" s="915"/>
      <c r="RRP61" s="915"/>
      <c r="RRY61" s="915"/>
      <c r="RRZ61" s="915"/>
      <c r="RSI61" s="915"/>
      <c r="RSJ61" s="915"/>
      <c r="RSS61" s="915"/>
      <c r="RST61" s="915"/>
      <c r="RTC61" s="915"/>
      <c r="RTD61" s="915"/>
      <c r="RTM61" s="915"/>
      <c r="RTN61" s="915"/>
      <c r="RTW61" s="915"/>
      <c r="RTX61" s="915"/>
      <c r="RUG61" s="915"/>
      <c r="RUH61" s="915"/>
      <c r="RUQ61" s="915"/>
      <c r="RUR61" s="915"/>
      <c r="RVA61" s="915"/>
      <c r="RVB61" s="915"/>
      <c r="RVK61" s="915"/>
      <c r="RVL61" s="915"/>
      <c r="RVU61" s="915"/>
      <c r="RVV61" s="915"/>
      <c r="RWE61" s="915"/>
      <c r="RWF61" s="915"/>
      <c r="RWO61" s="915"/>
      <c r="RWP61" s="915"/>
      <c r="RWY61" s="915"/>
      <c r="RWZ61" s="915"/>
      <c r="RXI61" s="915"/>
      <c r="RXJ61" s="915"/>
      <c r="RXS61" s="915"/>
      <c r="RXT61" s="915"/>
      <c r="RYC61" s="915"/>
      <c r="RYD61" s="915"/>
      <c r="RYM61" s="915"/>
      <c r="RYN61" s="915"/>
      <c r="RYW61" s="915"/>
      <c r="RYX61" s="915"/>
      <c r="RZG61" s="915"/>
      <c r="RZH61" s="915"/>
      <c r="RZQ61" s="915"/>
      <c r="RZR61" s="915"/>
      <c r="SAA61" s="915"/>
      <c r="SAB61" s="915"/>
      <c r="SAK61" s="915"/>
      <c r="SAL61" s="915"/>
      <c r="SAU61" s="915"/>
      <c r="SAV61" s="915"/>
      <c r="SBE61" s="915"/>
      <c r="SBF61" s="915"/>
      <c r="SBO61" s="915"/>
      <c r="SBP61" s="915"/>
      <c r="SBY61" s="915"/>
      <c r="SBZ61" s="915"/>
      <c r="SCI61" s="915"/>
      <c r="SCJ61" s="915"/>
      <c r="SCS61" s="915"/>
      <c r="SCT61" s="915"/>
      <c r="SDC61" s="915"/>
      <c r="SDD61" s="915"/>
      <c r="SDM61" s="915"/>
      <c r="SDN61" s="915"/>
      <c r="SDW61" s="915"/>
      <c r="SDX61" s="915"/>
      <c r="SEG61" s="915"/>
      <c r="SEH61" s="915"/>
      <c r="SEQ61" s="915"/>
      <c r="SER61" s="915"/>
      <c r="SFA61" s="915"/>
      <c r="SFB61" s="915"/>
      <c r="SFK61" s="915"/>
      <c r="SFL61" s="915"/>
      <c r="SFU61" s="915"/>
      <c r="SFV61" s="915"/>
      <c r="SGE61" s="915"/>
      <c r="SGF61" s="915"/>
      <c r="SGO61" s="915"/>
      <c r="SGP61" s="915"/>
      <c r="SGY61" s="915"/>
      <c r="SGZ61" s="915"/>
      <c r="SHI61" s="915"/>
      <c r="SHJ61" s="915"/>
      <c r="SHS61" s="915"/>
      <c r="SHT61" s="915"/>
      <c r="SIC61" s="915"/>
      <c r="SID61" s="915"/>
      <c r="SIM61" s="915"/>
      <c r="SIN61" s="915"/>
      <c r="SIW61" s="915"/>
      <c r="SIX61" s="915"/>
      <c r="SJG61" s="915"/>
      <c r="SJH61" s="915"/>
      <c r="SJQ61" s="915"/>
      <c r="SJR61" s="915"/>
      <c r="SKA61" s="915"/>
      <c r="SKB61" s="915"/>
      <c r="SKK61" s="915"/>
      <c r="SKL61" s="915"/>
      <c r="SKU61" s="915"/>
      <c r="SKV61" s="915"/>
      <c r="SLE61" s="915"/>
      <c r="SLF61" s="915"/>
      <c r="SLO61" s="915"/>
      <c r="SLP61" s="915"/>
      <c r="SLY61" s="915"/>
      <c r="SLZ61" s="915"/>
      <c r="SMI61" s="915"/>
      <c r="SMJ61" s="915"/>
      <c r="SMS61" s="915"/>
      <c r="SMT61" s="915"/>
      <c r="SNC61" s="915"/>
      <c r="SND61" s="915"/>
      <c r="SNM61" s="915"/>
      <c r="SNN61" s="915"/>
      <c r="SNW61" s="915"/>
      <c r="SNX61" s="915"/>
      <c r="SOG61" s="915"/>
      <c r="SOH61" s="915"/>
      <c r="SOQ61" s="915"/>
      <c r="SOR61" s="915"/>
      <c r="SPA61" s="915"/>
      <c r="SPB61" s="915"/>
      <c r="SPK61" s="915"/>
      <c r="SPL61" s="915"/>
      <c r="SPU61" s="915"/>
      <c r="SPV61" s="915"/>
      <c r="SQE61" s="915"/>
      <c r="SQF61" s="915"/>
      <c r="SQO61" s="915"/>
      <c r="SQP61" s="915"/>
      <c r="SQY61" s="915"/>
      <c r="SQZ61" s="915"/>
      <c r="SRI61" s="915"/>
      <c r="SRJ61" s="915"/>
      <c r="SRS61" s="915"/>
      <c r="SRT61" s="915"/>
      <c r="SSC61" s="915"/>
      <c r="SSD61" s="915"/>
      <c r="SSM61" s="915"/>
      <c r="SSN61" s="915"/>
      <c r="SSW61" s="915"/>
      <c r="SSX61" s="915"/>
      <c r="STG61" s="915"/>
      <c r="STH61" s="915"/>
      <c r="STQ61" s="915"/>
      <c r="STR61" s="915"/>
      <c r="SUA61" s="915"/>
      <c r="SUB61" s="915"/>
      <c r="SUK61" s="915"/>
      <c r="SUL61" s="915"/>
      <c r="SUU61" s="915"/>
      <c r="SUV61" s="915"/>
      <c r="SVE61" s="915"/>
      <c r="SVF61" s="915"/>
      <c r="SVO61" s="915"/>
      <c r="SVP61" s="915"/>
      <c r="SVY61" s="915"/>
      <c r="SVZ61" s="915"/>
      <c r="SWI61" s="915"/>
      <c r="SWJ61" s="915"/>
      <c r="SWS61" s="915"/>
      <c r="SWT61" s="915"/>
      <c r="SXC61" s="915"/>
      <c r="SXD61" s="915"/>
      <c r="SXM61" s="915"/>
      <c r="SXN61" s="915"/>
      <c r="SXW61" s="915"/>
      <c r="SXX61" s="915"/>
      <c r="SYG61" s="915"/>
      <c r="SYH61" s="915"/>
      <c r="SYQ61" s="915"/>
      <c r="SYR61" s="915"/>
      <c r="SZA61" s="915"/>
      <c r="SZB61" s="915"/>
      <c r="SZK61" s="915"/>
      <c r="SZL61" s="915"/>
      <c r="SZU61" s="915"/>
      <c r="SZV61" s="915"/>
      <c r="TAE61" s="915"/>
      <c r="TAF61" s="915"/>
      <c r="TAO61" s="915"/>
      <c r="TAP61" s="915"/>
      <c r="TAY61" s="915"/>
      <c r="TAZ61" s="915"/>
      <c r="TBI61" s="915"/>
      <c r="TBJ61" s="915"/>
      <c r="TBS61" s="915"/>
      <c r="TBT61" s="915"/>
      <c r="TCC61" s="915"/>
      <c r="TCD61" s="915"/>
      <c r="TCM61" s="915"/>
      <c r="TCN61" s="915"/>
      <c r="TCW61" s="915"/>
      <c r="TCX61" s="915"/>
      <c r="TDG61" s="915"/>
      <c r="TDH61" s="915"/>
      <c r="TDQ61" s="915"/>
      <c r="TDR61" s="915"/>
      <c r="TEA61" s="915"/>
      <c r="TEB61" s="915"/>
      <c r="TEK61" s="915"/>
      <c r="TEL61" s="915"/>
      <c r="TEU61" s="915"/>
      <c r="TEV61" s="915"/>
      <c r="TFE61" s="915"/>
      <c r="TFF61" s="915"/>
      <c r="TFO61" s="915"/>
      <c r="TFP61" s="915"/>
      <c r="TFY61" s="915"/>
      <c r="TFZ61" s="915"/>
      <c r="TGI61" s="915"/>
      <c r="TGJ61" s="915"/>
      <c r="TGS61" s="915"/>
      <c r="TGT61" s="915"/>
      <c r="THC61" s="915"/>
      <c r="THD61" s="915"/>
      <c r="THM61" s="915"/>
      <c r="THN61" s="915"/>
      <c r="THW61" s="915"/>
      <c r="THX61" s="915"/>
      <c r="TIG61" s="915"/>
      <c r="TIH61" s="915"/>
      <c r="TIQ61" s="915"/>
      <c r="TIR61" s="915"/>
      <c r="TJA61" s="915"/>
      <c r="TJB61" s="915"/>
      <c r="TJK61" s="915"/>
      <c r="TJL61" s="915"/>
      <c r="TJU61" s="915"/>
      <c r="TJV61" s="915"/>
      <c r="TKE61" s="915"/>
      <c r="TKF61" s="915"/>
      <c r="TKO61" s="915"/>
      <c r="TKP61" s="915"/>
      <c r="TKY61" s="915"/>
      <c r="TKZ61" s="915"/>
      <c r="TLI61" s="915"/>
      <c r="TLJ61" s="915"/>
      <c r="TLS61" s="915"/>
      <c r="TLT61" s="915"/>
      <c r="TMC61" s="915"/>
      <c r="TMD61" s="915"/>
      <c r="TMM61" s="915"/>
      <c r="TMN61" s="915"/>
      <c r="TMW61" s="915"/>
      <c r="TMX61" s="915"/>
      <c r="TNG61" s="915"/>
      <c r="TNH61" s="915"/>
      <c r="TNQ61" s="915"/>
      <c r="TNR61" s="915"/>
      <c r="TOA61" s="915"/>
      <c r="TOB61" s="915"/>
      <c r="TOK61" s="915"/>
      <c r="TOL61" s="915"/>
      <c r="TOU61" s="915"/>
      <c r="TOV61" s="915"/>
      <c r="TPE61" s="915"/>
      <c r="TPF61" s="915"/>
      <c r="TPO61" s="915"/>
      <c r="TPP61" s="915"/>
      <c r="TPY61" s="915"/>
      <c r="TPZ61" s="915"/>
      <c r="TQI61" s="915"/>
      <c r="TQJ61" s="915"/>
      <c r="TQS61" s="915"/>
      <c r="TQT61" s="915"/>
      <c r="TRC61" s="915"/>
      <c r="TRD61" s="915"/>
      <c r="TRM61" s="915"/>
      <c r="TRN61" s="915"/>
      <c r="TRW61" s="915"/>
      <c r="TRX61" s="915"/>
      <c r="TSG61" s="915"/>
      <c r="TSH61" s="915"/>
      <c r="TSQ61" s="915"/>
      <c r="TSR61" s="915"/>
      <c r="TTA61" s="915"/>
      <c r="TTB61" s="915"/>
      <c r="TTK61" s="915"/>
      <c r="TTL61" s="915"/>
      <c r="TTU61" s="915"/>
      <c r="TTV61" s="915"/>
      <c r="TUE61" s="915"/>
      <c r="TUF61" s="915"/>
      <c r="TUO61" s="915"/>
      <c r="TUP61" s="915"/>
      <c r="TUY61" s="915"/>
      <c r="TUZ61" s="915"/>
      <c r="TVI61" s="915"/>
      <c r="TVJ61" s="915"/>
      <c r="TVS61" s="915"/>
      <c r="TVT61" s="915"/>
      <c r="TWC61" s="915"/>
      <c r="TWD61" s="915"/>
      <c r="TWM61" s="915"/>
      <c r="TWN61" s="915"/>
      <c r="TWW61" s="915"/>
      <c r="TWX61" s="915"/>
      <c r="TXG61" s="915"/>
      <c r="TXH61" s="915"/>
      <c r="TXQ61" s="915"/>
      <c r="TXR61" s="915"/>
      <c r="TYA61" s="915"/>
      <c r="TYB61" s="915"/>
      <c r="TYK61" s="915"/>
      <c r="TYL61" s="915"/>
      <c r="TYU61" s="915"/>
      <c r="TYV61" s="915"/>
      <c r="TZE61" s="915"/>
      <c r="TZF61" s="915"/>
      <c r="TZO61" s="915"/>
      <c r="TZP61" s="915"/>
      <c r="TZY61" s="915"/>
      <c r="TZZ61" s="915"/>
      <c r="UAI61" s="915"/>
      <c r="UAJ61" s="915"/>
      <c r="UAS61" s="915"/>
      <c r="UAT61" s="915"/>
      <c r="UBC61" s="915"/>
      <c r="UBD61" s="915"/>
      <c r="UBM61" s="915"/>
      <c r="UBN61" s="915"/>
      <c r="UBW61" s="915"/>
      <c r="UBX61" s="915"/>
      <c r="UCG61" s="915"/>
      <c r="UCH61" s="915"/>
      <c r="UCQ61" s="915"/>
      <c r="UCR61" s="915"/>
      <c r="UDA61" s="915"/>
      <c r="UDB61" s="915"/>
      <c r="UDK61" s="915"/>
      <c r="UDL61" s="915"/>
      <c r="UDU61" s="915"/>
      <c r="UDV61" s="915"/>
      <c r="UEE61" s="915"/>
      <c r="UEF61" s="915"/>
      <c r="UEO61" s="915"/>
      <c r="UEP61" s="915"/>
      <c r="UEY61" s="915"/>
      <c r="UEZ61" s="915"/>
      <c r="UFI61" s="915"/>
      <c r="UFJ61" s="915"/>
      <c r="UFS61" s="915"/>
      <c r="UFT61" s="915"/>
      <c r="UGC61" s="915"/>
      <c r="UGD61" s="915"/>
      <c r="UGM61" s="915"/>
      <c r="UGN61" s="915"/>
      <c r="UGW61" s="915"/>
      <c r="UGX61" s="915"/>
      <c r="UHG61" s="915"/>
      <c r="UHH61" s="915"/>
      <c r="UHQ61" s="915"/>
      <c r="UHR61" s="915"/>
      <c r="UIA61" s="915"/>
      <c r="UIB61" s="915"/>
      <c r="UIK61" s="915"/>
      <c r="UIL61" s="915"/>
      <c r="UIU61" s="915"/>
      <c r="UIV61" s="915"/>
      <c r="UJE61" s="915"/>
      <c r="UJF61" s="915"/>
      <c r="UJO61" s="915"/>
      <c r="UJP61" s="915"/>
      <c r="UJY61" s="915"/>
      <c r="UJZ61" s="915"/>
      <c r="UKI61" s="915"/>
      <c r="UKJ61" s="915"/>
      <c r="UKS61" s="915"/>
      <c r="UKT61" s="915"/>
      <c r="ULC61" s="915"/>
      <c r="ULD61" s="915"/>
      <c r="ULM61" s="915"/>
      <c r="ULN61" s="915"/>
      <c r="ULW61" s="915"/>
      <c r="ULX61" s="915"/>
      <c r="UMG61" s="915"/>
      <c r="UMH61" s="915"/>
      <c r="UMQ61" s="915"/>
      <c r="UMR61" s="915"/>
      <c r="UNA61" s="915"/>
      <c r="UNB61" s="915"/>
      <c r="UNK61" s="915"/>
      <c r="UNL61" s="915"/>
      <c r="UNU61" s="915"/>
      <c r="UNV61" s="915"/>
      <c r="UOE61" s="915"/>
      <c r="UOF61" s="915"/>
      <c r="UOO61" s="915"/>
      <c r="UOP61" s="915"/>
      <c r="UOY61" s="915"/>
      <c r="UOZ61" s="915"/>
      <c r="UPI61" s="915"/>
      <c r="UPJ61" s="915"/>
      <c r="UPS61" s="915"/>
      <c r="UPT61" s="915"/>
      <c r="UQC61" s="915"/>
      <c r="UQD61" s="915"/>
      <c r="UQM61" s="915"/>
      <c r="UQN61" s="915"/>
      <c r="UQW61" s="915"/>
      <c r="UQX61" s="915"/>
      <c r="URG61" s="915"/>
      <c r="URH61" s="915"/>
      <c r="URQ61" s="915"/>
      <c r="URR61" s="915"/>
      <c r="USA61" s="915"/>
      <c r="USB61" s="915"/>
      <c r="USK61" s="915"/>
      <c r="USL61" s="915"/>
      <c r="USU61" s="915"/>
      <c r="USV61" s="915"/>
      <c r="UTE61" s="915"/>
      <c r="UTF61" s="915"/>
      <c r="UTO61" s="915"/>
      <c r="UTP61" s="915"/>
      <c r="UTY61" s="915"/>
      <c r="UTZ61" s="915"/>
      <c r="UUI61" s="915"/>
      <c r="UUJ61" s="915"/>
      <c r="UUS61" s="915"/>
      <c r="UUT61" s="915"/>
      <c r="UVC61" s="915"/>
      <c r="UVD61" s="915"/>
      <c r="UVM61" s="915"/>
      <c r="UVN61" s="915"/>
      <c r="UVW61" s="915"/>
      <c r="UVX61" s="915"/>
      <c r="UWG61" s="915"/>
      <c r="UWH61" s="915"/>
      <c r="UWQ61" s="915"/>
      <c r="UWR61" s="915"/>
      <c r="UXA61" s="915"/>
      <c r="UXB61" s="915"/>
      <c r="UXK61" s="915"/>
      <c r="UXL61" s="915"/>
      <c r="UXU61" s="915"/>
      <c r="UXV61" s="915"/>
      <c r="UYE61" s="915"/>
      <c r="UYF61" s="915"/>
      <c r="UYO61" s="915"/>
      <c r="UYP61" s="915"/>
      <c r="UYY61" s="915"/>
      <c r="UYZ61" s="915"/>
      <c r="UZI61" s="915"/>
      <c r="UZJ61" s="915"/>
      <c r="UZS61" s="915"/>
      <c r="UZT61" s="915"/>
      <c r="VAC61" s="915"/>
      <c r="VAD61" s="915"/>
      <c r="VAM61" s="915"/>
      <c r="VAN61" s="915"/>
      <c r="VAW61" s="915"/>
      <c r="VAX61" s="915"/>
      <c r="VBG61" s="915"/>
      <c r="VBH61" s="915"/>
      <c r="VBQ61" s="915"/>
      <c r="VBR61" s="915"/>
      <c r="VCA61" s="915"/>
      <c r="VCB61" s="915"/>
      <c r="VCK61" s="915"/>
      <c r="VCL61" s="915"/>
      <c r="VCU61" s="915"/>
      <c r="VCV61" s="915"/>
      <c r="VDE61" s="915"/>
      <c r="VDF61" s="915"/>
      <c r="VDO61" s="915"/>
      <c r="VDP61" s="915"/>
      <c r="VDY61" s="915"/>
      <c r="VDZ61" s="915"/>
      <c r="VEI61" s="915"/>
      <c r="VEJ61" s="915"/>
      <c r="VES61" s="915"/>
      <c r="VET61" s="915"/>
      <c r="VFC61" s="915"/>
      <c r="VFD61" s="915"/>
      <c r="VFM61" s="915"/>
      <c r="VFN61" s="915"/>
      <c r="VFW61" s="915"/>
      <c r="VFX61" s="915"/>
      <c r="VGG61" s="915"/>
      <c r="VGH61" s="915"/>
      <c r="VGQ61" s="915"/>
      <c r="VGR61" s="915"/>
      <c r="VHA61" s="915"/>
      <c r="VHB61" s="915"/>
      <c r="VHK61" s="915"/>
      <c r="VHL61" s="915"/>
      <c r="VHU61" s="915"/>
      <c r="VHV61" s="915"/>
      <c r="VIE61" s="915"/>
      <c r="VIF61" s="915"/>
      <c r="VIO61" s="915"/>
      <c r="VIP61" s="915"/>
      <c r="VIY61" s="915"/>
      <c r="VIZ61" s="915"/>
      <c r="VJI61" s="915"/>
      <c r="VJJ61" s="915"/>
      <c r="VJS61" s="915"/>
      <c r="VJT61" s="915"/>
      <c r="VKC61" s="915"/>
      <c r="VKD61" s="915"/>
      <c r="VKM61" s="915"/>
      <c r="VKN61" s="915"/>
      <c r="VKW61" s="915"/>
      <c r="VKX61" s="915"/>
      <c r="VLG61" s="915"/>
      <c r="VLH61" s="915"/>
      <c r="VLQ61" s="915"/>
      <c r="VLR61" s="915"/>
      <c r="VMA61" s="915"/>
      <c r="VMB61" s="915"/>
      <c r="VMK61" s="915"/>
      <c r="VML61" s="915"/>
      <c r="VMU61" s="915"/>
      <c r="VMV61" s="915"/>
      <c r="VNE61" s="915"/>
      <c r="VNF61" s="915"/>
      <c r="VNO61" s="915"/>
      <c r="VNP61" s="915"/>
      <c r="VNY61" s="915"/>
      <c r="VNZ61" s="915"/>
      <c r="VOI61" s="915"/>
      <c r="VOJ61" s="915"/>
      <c r="VOS61" s="915"/>
      <c r="VOT61" s="915"/>
      <c r="VPC61" s="915"/>
      <c r="VPD61" s="915"/>
      <c r="VPM61" s="915"/>
      <c r="VPN61" s="915"/>
      <c r="VPW61" s="915"/>
      <c r="VPX61" s="915"/>
      <c r="VQG61" s="915"/>
      <c r="VQH61" s="915"/>
      <c r="VQQ61" s="915"/>
      <c r="VQR61" s="915"/>
      <c r="VRA61" s="915"/>
      <c r="VRB61" s="915"/>
      <c r="VRK61" s="915"/>
      <c r="VRL61" s="915"/>
      <c r="VRU61" s="915"/>
      <c r="VRV61" s="915"/>
      <c r="VSE61" s="915"/>
      <c r="VSF61" s="915"/>
      <c r="VSO61" s="915"/>
      <c r="VSP61" s="915"/>
      <c r="VSY61" s="915"/>
      <c r="VSZ61" s="915"/>
      <c r="VTI61" s="915"/>
      <c r="VTJ61" s="915"/>
      <c r="VTS61" s="915"/>
      <c r="VTT61" s="915"/>
      <c r="VUC61" s="915"/>
      <c r="VUD61" s="915"/>
      <c r="VUM61" s="915"/>
      <c r="VUN61" s="915"/>
      <c r="VUW61" s="915"/>
      <c r="VUX61" s="915"/>
      <c r="VVG61" s="915"/>
      <c r="VVH61" s="915"/>
      <c r="VVQ61" s="915"/>
      <c r="VVR61" s="915"/>
      <c r="VWA61" s="915"/>
      <c r="VWB61" s="915"/>
      <c r="VWK61" s="915"/>
      <c r="VWL61" s="915"/>
      <c r="VWU61" s="915"/>
      <c r="VWV61" s="915"/>
      <c r="VXE61" s="915"/>
      <c r="VXF61" s="915"/>
      <c r="VXO61" s="915"/>
      <c r="VXP61" s="915"/>
      <c r="VXY61" s="915"/>
      <c r="VXZ61" s="915"/>
      <c r="VYI61" s="915"/>
      <c r="VYJ61" s="915"/>
      <c r="VYS61" s="915"/>
      <c r="VYT61" s="915"/>
      <c r="VZC61" s="915"/>
      <c r="VZD61" s="915"/>
      <c r="VZM61" s="915"/>
      <c r="VZN61" s="915"/>
      <c r="VZW61" s="915"/>
      <c r="VZX61" s="915"/>
      <c r="WAG61" s="915"/>
      <c r="WAH61" s="915"/>
      <c r="WAQ61" s="915"/>
      <c r="WAR61" s="915"/>
      <c r="WBA61" s="915"/>
      <c r="WBB61" s="915"/>
      <c r="WBK61" s="915"/>
      <c r="WBL61" s="915"/>
      <c r="WBU61" s="915"/>
      <c r="WBV61" s="915"/>
      <c r="WCE61" s="915"/>
      <c r="WCF61" s="915"/>
      <c r="WCO61" s="915"/>
      <c r="WCP61" s="915"/>
      <c r="WCY61" s="915"/>
      <c r="WCZ61" s="915"/>
      <c r="WDI61" s="915"/>
      <c r="WDJ61" s="915"/>
      <c r="WDS61" s="915"/>
      <c r="WDT61" s="915"/>
      <c r="WEC61" s="915"/>
      <c r="WED61" s="915"/>
      <c r="WEM61" s="915"/>
      <c r="WEN61" s="915"/>
      <c r="WEW61" s="915"/>
      <c r="WEX61" s="915"/>
      <c r="WFG61" s="915"/>
      <c r="WFH61" s="915"/>
      <c r="WFQ61" s="915"/>
      <c r="WFR61" s="915"/>
      <c r="WGA61" s="915"/>
      <c r="WGB61" s="915"/>
      <c r="WGK61" s="915"/>
      <c r="WGL61" s="915"/>
      <c r="WGU61" s="915"/>
      <c r="WGV61" s="915"/>
      <c r="WHE61" s="915"/>
      <c r="WHF61" s="915"/>
      <c r="WHO61" s="915"/>
      <c r="WHP61" s="915"/>
      <c r="WHY61" s="915"/>
      <c r="WHZ61" s="915"/>
      <c r="WII61" s="915"/>
      <c r="WIJ61" s="915"/>
      <c r="WIS61" s="915"/>
      <c r="WIT61" s="915"/>
      <c r="WJC61" s="915"/>
      <c r="WJD61" s="915"/>
      <c r="WJM61" s="915"/>
      <c r="WJN61" s="915"/>
      <c r="WJW61" s="915"/>
      <c r="WJX61" s="915"/>
      <c r="WKG61" s="915"/>
      <c r="WKH61" s="915"/>
      <c r="WKQ61" s="915"/>
      <c r="WKR61" s="915"/>
      <c r="WLA61" s="915"/>
      <c r="WLB61" s="915"/>
      <c r="WLK61" s="915"/>
      <c r="WLL61" s="915"/>
      <c r="WLU61" s="915"/>
      <c r="WLV61" s="915"/>
      <c r="WME61" s="915"/>
      <c r="WMF61" s="915"/>
      <c r="WMO61" s="915"/>
      <c r="WMP61" s="915"/>
      <c r="WMY61" s="915"/>
      <c r="WMZ61" s="915"/>
      <c r="WNI61" s="915"/>
      <c r="WNJ61" s="915"/>
      <c r="WNS61" s="915"/>
      <c r="WNT61" s="915"/>
      <c r="WOC61" s="915"/>
      <c r="WOD61" s="915"/>
      <c r="WOM61" s="915"/>
      <c r="WON61" s="915"/>
      <c r="WOW61" s="915"/>
      <c r="WOX61" s="915"/>
      <c r="WPG61" s="915"/>
      <c r="WPH61" s="915"/>
      <c r="WPQ61" s="915"/>
      <c r="WPR61" s="915"/>
      <c r="WQA61" s="915"/>
      <c r="WQB61" s="915"/>
      <c r="WQK61" s="915"/>
      <c r="WQL61" s="915"/>
      <c r="WQU61" s="915"/>
      <c r="WQV61" s="915"/>
      <c r="WRE61" s="915"/>
      <c r="WRF61" s="915"/>
      <c r="WRO61" s="915"/>
      <c r="WRP61" s="915"/>
      <c r="WRY61" s="915"/>
      <c r="WRZ61" s="915"/>
      <c r="WSI61" s="915"/>
      <c r="WSJ61" s="915"/>
      <c r="WSS61" s="915"/>
      <c r="WST61" s="915"/>
      <c r="WTC61" s="915"/>
      <c r="WTD61" s="915"/>
      <c r="WTM61" s="915"/>
      <c r="WTN61" s="915"/>
      <c r="WTW61" s="915"/>
      <c r="WTX61" s="915"/>
      <c r="WUG61" s="915"/>
      <c r="WUH61" s="915"/>
      <c r="WUQ61" s="915"/>
      <c r="WUR61" s="915"/>
      <c r="WVA61" s="915"/>
      <c r="WVB61" s="915"/>
      <c r="WVK61" s="915"/>
      <c r="WVL61" s="915"/>
      <c r="WVU61" s="915"/>
      <c r="WVV61" s="915"/>
      <c r="WWE61" s="915"/>
      <c r="WWF61" s="915"/>
      <c r="WWO61" s="915"/>
      <c r="WWP61" s="915"/>
      <c r="WWY61" s="915"/>
      <c r="WWZ61" s="915"/>
      <c r="WXI61" s="915"/>
      <c r="WXJ61" s="915"/>
      <c r="WXS61" s="915"/>
      <c r="WXT61" s="915"/>
      <c r="WYC61" s="915"/>
      <c r="WYD61" s="915"/>
      <c r="WYM61" s="915"/>
      <c r="WYN61" s="915"/>
      <c r="WYW61" s="915"/>
      <c r="WYX61" s="915"/>
      <c r="WZG61" s="915"/>
      <c r="WZH61" s="915"/>
      <c r="WZQ61" s="915"/>
      <c r="WZR61" s="915"/>
      <c r="XAA61" s="915"/>
      <c r="XAB61" s="915"/>
      <c r="XAK61" s="915"/>
      <c r="XAL61" s="915"/>
      <c r="XAU61" s="915"/>
      <c r="XAV61" s="915"/>
      <c r="XBE61" s="915"/>
      <c r="XBF61" s="915"/>
      <c r="XBO61" s="915"/>
      <c r="XBP61" s="915"/>
      <c r="XBY61" s="915"/>
      <c r="XBZ61" s="915"/>
      <c r="XCI61" s="915"/>
      <c r="XCJ61" s="915"/>
      <c r="XCS61" s="915"/>
      <c r="XCT61" s="915"/>
      <c r="XDC61" s="915"/>
      <c r="XDD61" s="915"/>
      <c r="XDM61" s="915"/>
      <c r="XDN61" s="915"/>
      <c r="XDW61" s="915"/>
      <c r="XDX61" s="915"/>
      <c r="XEG61" s="915"/>
      <c r="XEH61" s="915"/>
      <c r="XEQ61" s="915"/>
      <c r="XER61" s="915"/>
      <c r="XFA61" s="915"/>
      <c r="XFB61" s="915"/>
    </row>
    <row r="62" spans="1:1022 1031:2042 2051:3072 3081:4092 4101:5112 5121:6142 6151:7162 7171:8192 8201:9212 9221:10232 10241:11262 11271:12282 12291:13312 13321:14332 14341:15352 15361:16382" ht="39.75" customHeight="1" x14ac:dyDescent="0.2">
      <c r="A62" s="1562" t="s">
        <v>4</v>
      </c>
      <c r="B62" s="1548" t="s">
        <v>30</v>
      </c>
      <c r="C62" s="1564" t="s">
        <v>473</v>
      </c>
      <c r="D62" s="1565"/>
      <c r="E62" s="1563" t="s">
        <v>352</v>
      </c>
      <c r="F62" s="1551" t="s">
        <v>393</v>
      </c>
      <c r="G62" s="1548" t="s">
        <v>334</v>
      </c>
      <c r="H62" s="1548"/>
      <c r="I62" s="1548"/>
      <c r="J62" s="922" t="s">
        <v>70</v>
      </c>
    </row>
    <row r="63" spans="1:1022 1031:2042 2051:3072 3081:4092 4101:5112 5121:6142 6151:7162 7171:8192 8201:9212 9221:10232 10241:11262 11271:12282 12291:13312 13321:14332 14341:15352 15361:16382" ht="52.5" customHeight="1" x14ac:dyDescent="0.2">
      <c r="A63" s="1562"/>
      <c r="B63" s="1563"/>
      <c r="C63" s="923" t="s">
        <v>14</v>
      </c>
      <c r="D63" s="923" t="s">
        <v>357</v>
      </c>
      <c r="E63" s="1566"/>
      <c r="F63" s="1552"/>
      <c r="G63" s="923" t="s">
        <v>166</v>
      </c>
      <c r="H63" s="923" t="s">
        <v>13</v>
      </c>
      <c r="I63" s="924" t="s">
        <v>15</v>
      </c>
      <c r="J63" s="922" t="s">
        <v>71</v>
      </c>
    </row>
    <row r="64" spans="1:1022 1031:2042 2051:3072 3081:4092 4101:5112 5121:6142 6151:7162 7171:8192 8201:9212 9221:10232 10241:11262 11271:12282 12291:13312 13321:14332 14341:15352 15361:16382" ht="27.95" customHeight="1" x14ac:dyDescent="0.2">
      <c r="A64" s="876">
        <v>1</v>
      </c>
      <c r="B64" s="877" t="e">
        <f>'1 g'!I8</f>
        <v>#N/A</v>
      </c>
      <c r="C64" s="877" t="e">
        <f>'1 g'!H9</f>
        <v>#N/A</v>
      </c>
      <c r="D64" s="878" t="e">
        <f>'1 g'!F73</f>
        <v>#N/A</v>
      </c>
      <c r="E64" s="878">
        <f>'DATOS '!W82</f>
        <v>0.3</v>
      </c>
      <c r="F64" s="878">
        <f>'DATOS '!X82</f>
        <v>1</v>
      </c>
      <c r="G64" s="879" t="e">
        <f>'1 g'!C49</f>
        <v>#DIV/0!</v>
      </c>
      <c r="H64" s="879" t="e">
        <f>'1 g'!D49</f>
        <v>#DIV/0!</v>
      </c>
      <c r="I64" s="879" t="e">
        <f>'1 g'!E49</f>
        <v>#DIV/0!</v>
      </c>
      <c r="J64" s="925" t="e">
        <f>IF(ABS(D64)+E64&gt;=((F64)),"NO","SI")</f>
        <v>#N/A</v>
      </c>
    </row>
    <row r="65" spans="1:11" ht="27.95" customHeight="1" x14ac:dyDescent="0.2">
      <c r="A65" s="876">
        <v>2</v>
      </c>
      <c r="B65" s="877" t="e">
        <f>'2 g'!I8</f>
        <v>#N/A</v>
      </c>
      <c r="C65" s="877" t="e">
        <f>'2 g'!H9</f>
        <v>#N/A</v>
      </c>
      <c r="D65" s="878" t="e">
        <f>'2 g'!F73</f>
        <v>#N/A</v>
      </c>
      <c r="E65" s="878">
        <f>'DATOS 1'!W95</f>
        <v>0.4</v>
      </c>
      <c r="F65" s="878">
        <f>'DATOS '!X83</f>
        <v>1.2</v>
      </c>
      <c r="G65" s="879" t="e">
        <f>'2 g'!C49</f>
        <v>#DIV/0!</v>
      </c>
      <c r="H65" s="879" t="e">
        <f>'2 g'!D49</f>
        <v>#DIV/0!</v>
      </c>
      <c r="I65" s="879" t="e">
        <f>'2 g'!E49</f>
        <v>#DIV/0!</v>
      </c>
      <c r="J65" s="925" t="e">
        <f t="shared" ref="J65:J80" si="0">IF(ABS(D65)+E65&gt;=((F65)),"NO","SI")</f>
        <v>#N/A</v>
      </c>
    </row>
    <row r="66" spans="1:11" ht="27.95" customHeight="1" x14ac:dyDescent="0.2">
      <c r="A66" s="876">
        <v>3</v>
      </c>
      <c r="B66" s="877" t="e">
        <f>'2 g +'!I8</f>
        <v>#N/A</v>
      </c>
      <c r="C66" s="881" t="e">
        <f>'2 g +'!H9</f>
        <v>#N/A</v>
      </c>
      <c r="D66" s="878" t="e">
        <f>'2 g +'!F73</f>
        <v>#N/A</v>
      </c>
      <c r="E66" s="878">
        <f>'DATOS 1'!W96</f>
        <v>0.4</v>
      </c>
      <c r="F66" s="878">
        <f>'DATOS '!X84</f>
        <v>1.2</v>
      </c>
      <c r="G66" s="879" t="e">
        <f>'2 g +'!C49</f>
        <v>#DIV/0!</v>
      </c>
      <c r="H66" s="879" t="e">
        <f>'2 g +'!D49</f>
        <v>#DIV/0!</v>
      </c>
      <c r="I66" s="879" t="e">
        <f>'2 g +'!E49</f>
        <v>#DIV/0!</v>
      </c>
      <c r="J66" s="925" t="e">
        <f t="shared" si="0"/>
        <v>#N/A</v>
      </c>
    </row>
    <row r="67" spans="1:11" ht="27.95" customHeight="1" x14ac:dyDescent="0.2">
      <c r="A67" s="876">
        <v>4</v>
      </c>
      <c r="B67" s="877" t="e">
        <f>'5 g'!I8</f>
        <v>#N/A</v>
      </c>
      <c r="C67" s="881" t="e">
        <f>'5 g'!H9</f>
        <v>#N/A</v>
      </c>
      <c r="D67" s="878" t="e">
        <f>'5 g'!F73</f>
        <v>#N/A</v>
      </c>
      <c r="E67" s="878">
        <f>'DATOS 1'!W97</f>
        <v>0.5</v>
      </c>
      <c r="F67" s="878">
        <f>'DATOS '!X85</f>
        <v>1.6</v>
      </c>
      <c r="G67" s="879" t="e">
        <f>'5 g'!C49</f>
        <v>#DIV/0!</v>
      </c>
      <c r="H67" s="879" t="e">
        <f>'5 g'!D49</f>
        <v>#DIV/0!</v>
      </c>
      <c r="I67" s="879" t="e">
        <f>'5 g'!E49</f>
        <v>#DIV/0!</v>
      </c>
      <c r="J67" s="925" t="e">
        <f t="shared" si="0"/>
        <v>#N/A</v>
      </c>
    </row>
    <row r="68" spans="1:11" s="926" customFormat="1" ht="27.95" customHeight="1" x14ac:dyDescent="0.2">
      <c r="A68" s="876">
        <v>5</v>
      </c>
      <c r="B68" s="882" t="e">
        <f>'10 g'!I8</f>
        <v>#N/A</v>
      </c>
      <c r="C68" s="881" t="e">
        <f>'10 g'!H9</f>
        <v>#N/A</v>
      </c>
      <c r="D68" s="878" t="e">
        <f>'10 g'!F73</f>
        <v>#N/A</v>
      </c>
      <c r="E68" s="878">
        <f>'DATOS 1'!W98</f>
        <v>0.6</v>
      </c>
      <c r="F68" s="878">
        <f>'DATOS '!X86</f>
        <v>2</v>
      </c>
      <c r="G68" s="879" t="e">
        <f>'10 g'!C49</f>
        <v>#DIV/0!</v>
      </c>
      <c r="H68" s="879" t="e">
        <f>'10 g'!D49</f>
        <v>#DIV/0!</v>
      </c>
      <c r="I68" s="879" t="e">
        <f>'10 g'!E49</f>
        <v>#DIV/0!</v>
      </c>
      <c r="J68" s="925" t="e">
        <f t="shared" si="0"/>
        <v>#N/A</v>
      </c>
      <c r="K68" s="832"/>
    </row>
    <row r="69" spans="1:11" ht="27.95" customHeight="1" x14ac:dyDescent="0.2">
      <c r="A69" s="876">
        <v>6</v>
      </c>
      <c r="B69" s="882" t="e">
        <f>'20 g'!I8</f>
        <v>#N/A</v>
      </c>
      <c r="C69" s="881" t="e">
        <f>'20 g'!H9</f>
        <v>#N/A</v>
      </c>
      <c r="D69" s="878" t="e">
        <f>'20 g'!F73</f>
        <v>#N/A</v>
      </c>
      <c r="E69" s="878">
        <f>'DATOS 1'!W99</f>
        <v>0.8</v>
      </c>
      <c r="F69" s="878">
        <f>'DATOS '!X87</f>
        <v>2.5</v>
      </c>
      <c r="G69" s="879" t="e">
        <f>'20 g'!C49</f>
        <v>#DIV/0!</v>
      </c>
      <c r="H69" s="879" t="e">
        <f>'20 g'!D49</f>
        <v>#DIV/0!</v>
      </c>
      <c r="I69" s="879" t="e">
        <f>'20 g'!E49</f>
        <v>#DIV/0!</v>
      </c>
      <c r="J69" s="925" t="e">
        <f t="shared" si="0"/>
        <v>#N/A</v>
      </c>
    </row>
    <row r="70" spans="1:11" ht="27.95" customHeight="1" x14ac:dyDescent="0.2">
      <c r="A70" s="876">
        <v>7</v>
      </c>
      <c r="B70" s="882">
        <f>'20 g +'!I8</f>
        <v>0</v>
      </c>
      <c r="C70" s="881">
        <f>'20 g +'!H9</f>
        <v>1</v>
      </c>
      <c r="D70" s="878" t="e">
        <f>'20 g +'!F73</f>
        <v>#N/A</v>
      </c>
      <c r="E70" s="878">
        <f>'DATOS 1'!W100</f>
        <v>0.8</v>
      </c>
      <c r="F70" s="878">
        <f>'DATOS '!X88</f>
        <v>2.5</v>
      </c>
      <c r="G70" s="879" t="e">
        <f>'20 g +'!C49</f>
        <v>#DIV/0!</v>
      </c>
      <c r="H70" s="879" t="e">
        <f>'20 g +'!D49</f>
        <v>#DIV/0!</v>
      </c>
      <c r="I70" s="879" t="e">
        <f>'20 g +'!E49</f>
        <v>#DIV/0!</v>
      </c>
      <c r="J70" s="925" t="e">
        <f t="shared" si="0"/>
        <v>#N/A</v>
      </c>
    </row>
    <row r="71" spans="1:11" ht="27.95" customHeight="1" x14ac:dyDescent="0.2">
      <c r="A71" s="876">
        <v>8</v>
      </c>
      <c r="B71" s="882" t="e">
        <f>'50 g'!I8</f>
        <v>#N/A</v>
      </c>
      <c r="C71" s="881" t="e">
        <f>'50 g'!H9</f>
        <v>#N/A</v>
      </c>
      <c r="D71" s="878" t="e">
        <f>'50 g'!F73</f>
        <v>#N/A</v>
      </c>
      <c r="E71" s="878">
        <f>'DATOS 1'!W101</f>
        <v>1</v>
      </c>
      <c r="F71" s="878">
        <f>'DATOS '!X89</f>
        <v>3</v>
      </c>
      <c r="G71" s="879" t="e">
        <f>'50 g'!C49</f>
        <v>#DIV/0!</v>
      </c>
      <c r="H71" s="879" t="e">
        <f>'50 g'!D49</f>
        <v>#DIV/0!</v>
      </c>
      <c r="I71" s="879" t="e">
        <f>'50 g'!E49</f>
        <v>#DIV/0!</v>
      </c>
      <c r="J71" s="925" t="e">
        <f t="shared" si="0"/>
        <v>#N/A</v>
      </c>
    </row>
    <row r="72" spans="1:11" ht="27.95" customHeight="1" x14ac:dyDescent="0.2">
      <c r="A72" s="876">
        <v>9</v>
      </c>
      <c r="B72" s="882" t="e">
        <f>'100 g'!I8</f>
        <v>#N/A</v>
      </c>
      <c r="C72" s="881" t="e">
        <f>'100 g'!H9</f>
        <v>#N/A</v>
      </c>
      <c r="D72" s="878" t="e">
        <f>'100 g'!F73</f>
        <v>#N/A</v>
      </c>
      <c r="E72" s="878">
        <f>'DATOS 1'!W102</f>
        <v>1.6</v>
      </c>
      <c r="F72" s="878">
        <f>'DATOS '!X90</f>
        <v>5</v>
      </c>
      <c r="G72" s="879" t="e">
        <f>'100 g'!C49</f>
        <v>#DIV/0!</v>
      </c>
      <c r="H72" s="879" t="e">
        <f>'100 g'!D49</f>
        <v>#DIV/0!</v>
      </c>
      <c r="I72" s="879" t="e">
        <f>'100 g'!E49</f>
        <v>#DIV/0!</v>
      </c>
      <c r="J72" s="925" t="e">
        <f t="shared" si="0"/>
        <v>#N/A</v>
      </c>
    </row>
    <row r="73" spans="1:11" ht="27.95" customHeight="1" x14ac:dyDescent="0.2">
      <c r="A73" s="876">
        <v>10</v>
      </c>
      <c r="B73" s="882" t="e">
        <f>'200 g'!I8</f>
        <v>#N/A</v>
      </c>
      <c r="C73" s="881" t="e">
        <f>'200 g'!H9</f>
        <v>#N/A</v>
      </c>
      <c r="D73" s="878" t="e">
        <f>'200 g'!F73</f>
        <v>#N/A</v>
      </c>
      <c r="E73" s="878">
        <f>'DATOS 1'!W103</f>
        <v>1.6</v>
      </c>
      <c r="F73" s="883">
        <f>'DATOS '!X91</f>
        <v>10</v>
      </c>
      <c r="G73" s="879" t="e">
        <f>'200 g'!C49</f>
        <v>#DIV/0!</v>
      </c>
      <c r="H73" s="879" t="e">
        <f>'200 g'!D49</f>
        <v>#DIV/0!</v>
      </c>
      <c r="I73" s="879" t="e">
        <f>'200 g'!E49</f>
        <v>#DIV/0!</v>
      </c>
      <c r="J73" s="925" t="e">
        <f t="shared" si="0"/>
        <v>#N/A</v>
      </c>
    </row>
    <row r="74" spans="1:11" ht="27.95" customHeight="1" x14ac:dyDescent="0.2">
      <c r="A74" s="876">
        <v>11</v>
      </c>
      <c r="B74" s="882" t="e">
        <f>'200 g + '!I8</f>
        <v>#N/A</v>
      </c>
      <c r="C74" s="881" t="e">
        <f>'200 g + '!H9</f>
        <v>#N/A</v>
      </c>
      <c r="D74" s="878" t="e">
        <f>'200 g + '!F73</f>
        <v>#N/A</v>
      </c>
      <c r="E74" s="878">
        <f>'DATOS 1'!W104</f>
        <v>1.6</v>
      </c>
      <c r="F74" s="883">
        <f>'DATOS '!X92</f>
        <v>10</v>
      </c>
      <c r="G74" s="879" t="e">
        <f>'200 g + '!C49</f>
        <v>#DIV/0!</v>
      </c>
      <c r="H74" s="879" t="e">
        <f>'200 g + '!D49</f>
        <v>#DIV/0!</v>
      </c>
      <c r="I74" s="879" t="e">
        <f>'200 g + '!E49</f>
        <v>#DIV/0!</v>
      </c>
      <c r="J74" s="925" t="e">
        <f t="shared" si="0"/>
        <v>#N/A</v>
      </c>
    </row>
    <row r="75" spans="1:11" ht="27.95" customHeight="1" x14ac:dyDescent="0.2">
      <c r="A75" s="876">
        <v>12</v>
      </c>
      <c r="B75" s="882" t="e">
        <f>'500 g'!I8</f>
        <v>#N/A</v>
      </c>
      <c r="C75" s="881" t="e">
        <f>'500 g'!H9</f>
        <v>#N/A</v>
      </c>
      <c r="D75" s="883" t="e">
        <f>'500 g'!F73</f>
        <v>#N/A</v>
      </c>
      <c r="E75" s="878">
        <f>'DATOS 1'!W105</f>
        <v>8</v>
      </c>
      <c r="F75" s="883">
        <f>'DATOS '!X93</f>
        <v>25</v>
      </c>
      <c r="G75" s="879" t="e">
        <f>'500 g'!C49</f>
        <v>#DIV/0!</v>
      </c>
      <c r="H75" s="879" t="e">
        <f>'500 g'!D49</f>
        <v>#DIV/0!</v>
      </c>
      <c r="I75" s="879" t="e">
        <f>'500 g'!E49</f>
        <v>#DIV/0!</v>
      </c>
      <c r="J75" s="925" t="e">
        <f t="shared" si="0"/>
        <v>#N/A</v>
      </c>
    </row>
    <row r="76" spans="1:11" ht="27.95" customHeight="1" x14ac:dyDescent="0.2">
      <c r="A76" s="876">
        <v>13</v>
      </c>
      <c r="B76" s="882" t="e">
        <f>'1 kg '!I8</f>
        <v>#N/A</v>
      </c>
      <c r="C76" s="881" t="e">
        <f>'1 kg '!H9</f>
        <v>#N/A</v>
      </c>
      <c r="D76" s="883" t="e">
        <f>'1 kg '!F73</f>
        <v>#N/A</v>
      </c>
      <c r="E76" s="883">
        <f>'DATOS 1'!W106</f>
        <v>16</v>
      </c>
      <c r="F76" s="883">
        <f>'DATOS '!X94</f>
        <v>50</v>
      </c>
      <c r="G76" s="879" t="e">
        <f>'1 kg '!C49</f>
        <v>#DIV/0!</v>
      </c>
      <c r="H76" s="879" t="e">
        <f>'1 kg '!D49</f>
        <v>#DIV/0!</v>
      </c>
      <c r="I76" s="879" t="e">
        <f>'1 kg '!E49</f>
        <v>#DIV/0!</v>
      </c>
      <c r="J76" s="925" t="e">
        <f>IF(ABS(D76)+E76&gt;=((F76)),"NO","SI")</f>
        <v>#N/A</v>
      </c>
    </row>
    <row r="77" spans="1:11" ht="27.95" customHeight="1" x14ac:dyDescent="0.2">
      <c r="A77" s="876">
        <v>14</v>
      </c>
      <c r="B77" s="882" t="e">
        <f>'2 kg  '!I8</f>
        <v>#N/A</v>
      </c>
      <c r="C77" s="881" t="e">
        <f>'2 kg  '!H9</f>
        <v>#N/A</v>
      </c>
      <c r="D77" s="883" t="e">
        <f>'2 kg  '!F73</f>
        <v>#N/A</v>
      </c>
      <c r="E77" s="883">
        <f>'DATOS 1'!W107</f>
        <v>30</v>
      </c>
      <c r="F77" s="883">
        <f>'DATOS '!X95</f>
        <v>100</v>
      </c>
      <c r="G77" s="879" t="e">
        <f>'2 kg  '!C49</f>
        <v>#DIV/0!</v>
      </c>
      <c r="H77" s="879" t="e">
        <f>'2 kg  '!D49</f>
        <v>#DIV/0!</v>
      </c>
      <c r="I77" s="879" t="e">
        <f>'2 kg  '!E49</f>
        <v>#DIV/0!</v>
      </c>
      <c r="J77" s="925" t="e">
        <f t="shared" si="0"/>
        <v>#N/A</v>
      </c>
    </row>
    <row r="78" spans="1:11" ht="27.95" customHeight="1" x14ac:dyDescent="0.2">
      <c r="A78" s="876">
        <v>15</v>
      </c>
      <c r="B78" s="882" t="e">
        <f>'2 kg  +'!I8</f>
        <v>#N/A</v>
      </c>
      <c r="C78" s="881" t="e">
        <f>'2 kg  +'!H9</f>
        <v>#N/A</v>
      </c>
      <c r="D78" s="883" t="e">
        <f>'2 kg  +'!F73</f>
        <v>#N/A</v>
      </c>
      <c r="E78" s="883">
        <f>'DATOS 1'!W108</f>
        <v>30</v>
      </c>
      <c r="F78" s="883">
        <f>'DATOS '!X96</f>
        <v>100</v>
      </c>
      <c r="G78" s="879" t="e">
        <f>'2 kg  +'!C49</f>
        <v>#DIV/0!</v>
      </c>
      <c r="H78" s="879" t="e">
        <f>'2 kg  +'!D49</f>
        <v>#DIV/0!</v>
      </c>
      <c r="I78" s="879" t="e">
        <f>'2 kg  +'!E49</f>
        <v>#DIV/0!</v>
      </c>
      <c r="J78" s="925" t="e">
        <f t="shared" si="0"/>
        <v>#N/A</v>
      </c>
    </row>
    <row r="79" spans="1:11" ht="27.95" customHeight="1" x14ac:dyDescent="0.2">
      <c r="A79" s="876">
        <v>16</v>
      </c>
      <c r="B79" s="882" t="e">
        <f>'5 kg  '!I8</f>
        <v>#N/A</v>
      </c>
      <c r="C79" s="881" t="e">
        <f>'5 kg  '!H9</f>
        <v>#N/A</v>
      </c>
      <c r="D79" s="883" t="e">
        <f>'5 kg  '!F73</f>
        <v>#N/A</v>
      </c>
      <c r="E79" s="883">
        <f>'DATOS 1'!W109</f>
        <v>80</v>
      </c>
      <c r="F79" s="883">
        <f>'DATOS '!X97</f>
        <v>250</v>
      </c>
      <c r="G79" s="879" t="e">
        <f>'5 kg  '!C49</f>
        <v>#DIV/0!</v>
      </c>
      <c r="H79" s="879" t="e">
        <f>'5 kg  '!D49</f>
        <v>#DIV/0!</v>
      </c>
      <c r="I79" s="879" t="e">
        <f>'5 kg  '!E49</f>
        <v>#DIV/0!</v>
      </c>
      <c r="J79" s="925" t="e">
        <f t="shared" si="0"/>
        <v>#N/A</v>
      </c>
    </row>
    <row r="80" spans="1:11" ht="27.95" customHeight="1" x14ac:dyDescent="0.2">
      <c r="A80" s="876">
        <v>17</v>
      </c>
      <c r="B80" s="882" t="e">
        <f>'10 kg   '!I8</f>
        <v>#N/A</v>
      </c>
      <c r="C80" s="881" t="e">
        <f>'10 kg   '!H9</f>
        <v>#N/A</v>
      </c>
      <c r="D80" s="884" t="e">
        <f>'10 kg   '!F74</f>
        <v>#N/A</v>
      </c>
      <c r="E80" s="884">
        <f>'DATOS 1'!W110</f>
        <v>0.16</v>
      </c>
      <c r="F80" s="884">
        <f>'DATOS '!X98/1000</f>
        <v>0.5</v>
      </c>
      <c r="G80" s="879" t="e">
        <f>'10 kg   '!C49</f>
        <v>#DIV/0!</v>
      </c>
      <c r="H80" s="879" t="e">
        <f>'10 kg   '!D49</f>
        <v>#DIV/0!</v>
      </c>
      <c r="I80" s="879" t="e">
        <f>'10 kg   '!E49</f>
        <v>#DIV/0!</v>
      </c>
      <c r="J80" s="925" t="e">
        <f t="shared" si="0"/>
        <v>#N/A</v>
      </c>
    </row>
    <row r="81" spans="1:10" ht="27.95" customHeight="1" x14ac:dyDescent="0.2">
      <c r="A81" s="927"/>
      <c r="B81" s="928" t="e">
        <f>'20 kg   C '!I8</f>
        <v>#N/A</v>
      </c>
      <c r="C81" s="929" t="e">
        <f>'20 kg   C '!H9</f>
        <v>#N/A</v>
      </c>
      <c r="D81" s="930" t="e">
        <f>'20 kg   C '!F74</f>
        <v>#N/A</v>
      </c>
      <c r="E81" s="930">
        <f>'DATOS 1'!W111</f>
        <v>0.3</v>
      </c>
      <c r="F81" s="930">
        <f>'DATOS '!X99/1000</f>
        <v>1</v>
      </c>
      <c r="G81" s="931" t="e">
        <f>'20 kg   C '!C49</f>
        <v>#DIV/0!</v>
      </c>
      <c r="H81" s="931" t="e">
        <f>'20 kg   C '!D49</f>
        <v>#DIV/0!</v>
      </c>
      <c r="I81" s="931" t="e">
        <f>'20 kg   C '!E49</f>
        <v>#DIV/0!</v>
      </c>
      <c r="J81" s="925" t="e">
        <f t="shared" ref="J81" si="1">IF(ABS(D81)+E81&gt;=((F81)),"NO","SI")</f>
        <v>#N/A</v>
      </c>
    </row>
    <row r="82" spans="1:10" ht="27.95" customHeight="1" x14ac:dyDescent="0.2">
      <c r="A82" s="927"/>
      <c r="B82" s="928" t="e">
        <f>'10 kg   C'!I8</f>
        <v>#N/A</v>
      </c>
      <c r="C82" s="929" t="e">
        <f>'10 kg   C'!H9</f>
        <v>#N/A</v>
      </c>
      <c r="D82" s="930" t="e">
        <f>'10 kg   C'!F74</f>
        <v>#N/A</v>
      </c>
      <c r="E82" s="930">
        <f>'DATOS 1'!W110</f>
        <v>0.16</v>
      </c>
      <c r="F82" s="930">
        <f>'DATOS '!X98/1000</f>
        <v>0.5</v>
      </c>
      <c r="G82" s="931" t="e">
        <f>'10 kg   C'!C49</f>
        <v>#DIV/0!</v>
      </c>
      <c r="H82" s="931" t="e">
        <f>'10 kg   C'!D49</f>
        <v>#DIV/0!</v>
      </c>
      <c r="I82" s="931" t="e">
        <f>'10 kg   C'!E49</f>
        <v>#DIV/0!</v>
      </c>
      <c r="J82" s="925" t="e">
        <f t="shared" ref="J82" si="2">IF(ABS(D82)+E82&gt;=((F82)),"NO","SI")</f>
        <v>#N/A</v>
      </c>
    </row>
    <row r="83" spans="1:10" ht="27.95" customHeight="1" x14ac:dyDescent="0.2">
      <c r="A83" s="927"/>
      <c r="B83" s="928" t="e">
        <f>'5 kg  C '!I8</f>
        <v>#N/A</v>
      </c>
      <c r="C83" s="929" t="e">
        <f>'5 kg  C '!H9</f>
        <v>#N/A</v>
      </c>
      <c r="D83" s="932" t="e">
        <f>'5 kg  C '!F73</f>
        <v>#N/A</v>
      </c>
      <c r="E83" s="932">
        <f>'DATOS 1'!W109</f>
        <v>80</v>
      </c>
      <c r="F83" s="933">
        <f>'DATOS '!X97</f>
        <v>250</v>
      </c>
      <c r="G83" s="931" t="e">
        <f>'5 kg  C '!C49</f>
        <v>#DIV/0!</v>
      </c>
      <c r="H83" s="931" t="e">
        <f>'5 kg  C '!D49</f>
        <v>#DIV/0!</v>
      </c>
      <c r="I83" s="931" t="e">
        <f>'5 kg  C '!E49</f>
        <v>#DIV/0!</v>
      </c>
      <c r="J83" s="925" t="e">
        <f t="shared" ref="J83" si="3">IF(ABS(D83)+E83&gt;=((F83)),"NO","SI")</f>
        <v>#N/A</v>
      </c>
    </row>
    <row r="84" spans="1:10" ht="20.100000000000001" customHeight="1" x14ac:dyDescent="0.2">
      <c r="A84" s="888"/>
      <c r="B84" s="889"/>
      <c r="C84" s="890"/>
      <c r="D84" s="895"/>
      <c r="E84" s="895"/>
      <c r="F84" s="890"/>
      <c r="G84" s="890"/>
      <c r="H84" s="890"/>
      <c r="I84" s="890"/>
      <c r="J84" s="890"/>
    </row>
    <row r="85" spans="1:10" ht="120" customHeight="1" x14ac:dyDescent="0.2">
      <c r="A85" s="888"/>
      <c r="B85" s="889"/>
      <c r="C85" s="890"/>
      <c r="D85" s="895"/>
      <c r="E85" s="895"/>
      <c r="F85" s="890"/>
      <c r="G85" s="890"/>
      <c r="H85" s="890"/>
      <c r="I85" s="890"/>
      <c r="J85" s="890"/>
    </row>
    <row r="86" spans="1:10" ht="20.100000000000001" customHeight="1" x14ac:dyDescent="0.25">
      <c r="A86" s="888"/>
      <c r="B86" s="889"/>
      <c r="C86" s="890"/>
      <c r="D86" s="895"/>
      <c r="E86" s="895"/>
      <c r="F86" s="890"/>
      <c r="G86" s="1525" t="s">
        <v>31</v>
      </c>
      <c r="H86" s="1525"/>
      <c r="I86" s="1526">
        <f>I2</f>
        <v>0</v>
      </c>
      <c r="J86" s="1526"/>
    </row>
    <row r="87" spans="1:10" ht="20.100000000000001" customHeight="1" x14ac:dyDescent="0.25">
      <c r="A87" s="888"/>
      <c r="B87" s="889"/>
      <c r="C87" s="890"/>
      <c r="D87" s="895"/>
      <c r="E87" s="895"/>
      <c r="F87" s="890"/>
      <c r="G87" s="907"/>
      <c r="H87" s="907"/>
      <c r="I87" s="976"/>
      <c r="J87" s="976"/>
    </row>
    <row r="88" spans="1:10" ht="20.100000000000001" customHeight="1" x14ac:dyDescent="0.2">
      <c r="A88" s="1549" t="s">
        <v>394</v>
      </c>
      <c r="B88" s="1549"/>
      <c r="C88" s="1549"/>
      <c r="D88" s="1549"/>
      <c r="E88" s="1549"/>
      <c r="F88" s="1549"/>
      <c r="G88" s="1549"/>
      <c r="H88" s="1549"/>
      <c r="I88" s="1549"/>
      <c r="J88" s="1549"/>
    </row>
    <row r="89" spans="1:10" ht="20.100000000000001" customHeight="1" x14ac:dyDescent="0.2">
      <c r="A89" s="1549"/>
      <c r="B89" s="1549"/>
      <c r="C89" s="1549"/>
      <c r="D89" s="1549"/>
      <c r="E89" s="1549"/>
      <c r="F89" s="1549"/>
      <c r="G89" s="1549"/>
      <c r="H89" s="1549"/>
      <c r="I89" s="1549"/>
      <c r="J89" s="1549"/>
    </row>
    <row r="90" spans="1:10" ht="20.100000000000001" customHeight="1" x14ac:dyDescent="0.2">
      <c r="A90" s="1549"/>
      <c r="B90" s="1549"/>
      <c r="C90" s="1549"/>
      <c r="D90" s="1549"/>
      <c r="E90" s="1549"/>
      <c r="F90" s="1549"/>
      <c r="G90" s="1549"/>
      <c r="H90" s="1549"/>
      <c r="I90" s="1549"/>
      <c r="J90" s="1549"/>
    </row>
    <row r="91" spans="1:10" ht="20.100000000000001" customHeight="1" x14ac:dyDescent="0.2">
      <c r="A91" s="934"/>
      <c r="B91" s="934"/>
      <c r="C91" s="934"/>
      <c r="D91" s="934"/>
      <c r="E91" s="934"/>
      <c r="F91" s="934"/>
      <c r="G91" s="934"/>
      <c r="H91" s="934"/>
      <c r="I91" s="934"/>
      <c r="J91" s="934"/>
    </row>
    <row r="92" spans="1:10" ht="15.75" x14ac:dyDescent="0.2">
      <c r="A92" s="1550" t="s">
        <v>436</v>
      </c>
      <c r="B92" s="1550"/>
      <c r="C92" s="1550"/>
      <c r="D92" s="1550"/>
    </row>
    <row r="94" spans="1:10" ht="20.100000000000001" customHeight="1" x14ac:dyDescent="0.2">
      <c r="A94" s="973" t="s">
        <v>165</v>
      </c>
      <c r="B94" s="1554" t="s">
        <v>278</v>
      </c>
      <c r="C94" s="1554"/>
      <c r="D94" s="1554"/>
      <c r="E94" s="1554"/>
      <c r="F94" s="1554"/>
      <c r="G94" s="1554"/>
      <c r="H94" s="1554"/>
      <c r="I94" s="1554"/>
      <c r="J94" s="1554"/>
    </row>
    <row r="95" spans="1:10" ht="20.100000000000001" customHeight="1" x14ac:dyDescent="0.2">
      <c r="A95" s="973" t="s">
        <v>165</v>
      </c>
      <c r="B95" s="1554" t="s">
        <v>279</v>
      </c>
      <c r="C95" s="1554"/>
      <c r="D95" s="1554"/>
      <c r="E95" s="1554"/>
      <c r="F95" s="1554"/>
      <c r="G95" s="1554"/>
      <c r="H95" s="1554"/>
      <c r="I95" s="1554"/>
      <c r="J95" s="1554"/>
    </row>
    <row r="96" spans="1:10" ht="20.100000000000001" customHeight="1" x14ac:dyDescent="0.2">
      <c r="A96" s="973" t="s">
        <v>165</v>
      </c>
      <c r="B96" s="1554" t="s">
        <v>280</v>
      </c>
      <c r="C96" s="1554"/>
      <c r="D96" s="1554"/>
      <c r="E96" s="1554"/>
      <c r="F96" s="1554"/>
      <c r="G96" s="1554"/>
      <c r="H96" s="1554"/>
      <c r="I96" s="1554"/>
      <c r="J96" s="1554"/>
    </row>
    <row r="97" spans="1:10" ht="20.100000000000001" customHeight="1" x14ac:dyDescent="0.2">
      <c r="A97" s="973" t="s">
        <v>165</v>
      </c>
      <c r="B97" s="1554" t="s">
        <v>281</v>
      </c>
      <c r="C97" s="1554"/>
      <c r="D97" s="1554"/>
      <c r="E97" s="1554"/>
      <c r="F97" s="1554"/>
      <c r="G97" s="1554"/>
      <c r="H97" s="1554"/>
      <c r="I97" s="1554"/>
      <c r="J97" s="1554"/>
    </row>
    <row r="98" spans="1:10" ht="20.100000000000001" customHeight="1" x14ac:dyDescent="0.2">
      <c r="A98" s="973" t="s">
        <v>165</v>
      </c>
      <c r="B98" s="1554" t="s">
        <v>282</v>
      </c>
      <c r="C98" s="1554"/>
      <c r="D98" s="1554"/>
      <c r="E98" s="1554"/>
      <c r="F98" s="1554"/>
      <c r="G98" s="1554"/>
      <c r="H98" s="1554"/>
      <c r="I98" s="1554"/>
      <c r="J98" s="1554"/>
    </row>
    <row r="99" spans="1:10" ht="20.100000000000001" customHeight="1" x14ac:dyDescent="0.2">
      <c r="A99" s="1553" t="s">
        <v>165</v>
      </c>
      <c r="B99" s="1547" t="s">
        <v>475</v>
      </c>
      <c r="C99" s="1547"/>
      <c r="D99" s="1547"/>
      <c r="E99" s="1547"/>
      <c r="F99" s="1547"/>
      <c r="G99" s="1547"/>
      <c r="H99" s="1547"/>
      <c r="I99" s="1547"/>
      <c r="J99" s="1547"/>
    </row>
    <row r="100" spans="1:10" ht="20.100000000000001" customHeight="1" x14ac:dyDescent="0.2">
      <c r="A100" s="1553"/>
      <c r="B100" s="1547"/>
      <c r="C100" s="1547"/>
      <c r="D100" s="1547"/>
      <c r="E100" s="1547"/>
      <c r="F100" s="1547"/>
      <c r="G100" s="1547"/>
      <c r="H100" s="1547"/>
      <c r="I100" s="1547"/>
      <c r="J100" s="1547"/>
    </row>
    <row r="101" spans="1:10" ht="20.100000000000001" customHeight="1" x14ac:dyDescent="0.2">
      <c r="A101" s="1553" t="s">
        <v>165</v>
      </c>
      <c r="B101" s="1554" t="s">
        <v>427</v>
      </c>
      <c r="C101" s="1554"/>
      <c r="D101" s="1554"/>
      <c r="E101" s="1554"/>
      <c r="F101" s="1554"/>
      <c r="G101" s="1554"/>
      <c r="H101" s="1554"/>
      <c r="I101" s="1554"/>
      <c r="J101" s="1554"/>
    </row>
    <row r="102" spans="1:10" ht="20.100000000000001" customHeight="1" x14ac:dyDescent="0.2">
      <c r="A102" s="1553"/>
      <c r="B102" s="1554"/>
      <c r="C102" s="1554"/>
      <c r="D102" s="1554"/>
      <c r="E102" s="1554"/>
      <c r="F102" s="1554"/>
      <c r="G102" s="1554"/>
      <c r="H102" s="1554"/>
      <c r="I102" s="1554"/>
      <c r="J102" s="1554"/>
    </row>
    <row r="103" spans="1:10" ht="15.75" x14ac:dyDescent="0.2">
      <c r="A103" s="974"/>
      <c r="B103" s="975"/>
      <c r="C103" s="975"/>
      <c r="D103" s="975"/>
      <c r="E103" s="975"/>
      <c r="F103" s="975"/>
      <c r="G103" s="975"/>
      <c r="H103" s="948"/>
      <c r="I103" s="948"/>
      <c r="J103" s="948"/>
    </row>
    <row r="104" spans="1:10" ht="15.75" x14ac:dyDescent="0.25">
      <c r="A104" s="935"/>
      <c r="B104" s="935"/>
      <c r="C104" s="935"/>
      <c r="D104" s="935"/>
      <c r="E104" s="935"/>
      <c r="F104" s="935"/>
      <c r="G104" s="906"/>
      <c r="H104" s="906"/>
    </row>
    <row r="106" spans="1:10" ht="15.75" x14ac:dyDescent="0.25">
      <c r="A106" s="1557" t="s">
        <v>22</v>
      </c>
      <c r="B106" s="1557"/>
      <c r="C106" s="1557"/>
      <c r="E106" s="936"/>
    </row>
    <row r="108" spans="1:10" x14ac:dyDescent="0.2">
      <c r="G108" s="937"/>
      <c r="J108" s="833"/>
    </row>
    <row r="109" spans="1:10" ht="16.5" thickBot="1" x14ac:dyDescent="0.3">
      <c r="A109" s="936"/>
      <c r="B109" s="1555"/>
      <c r="C109" s="1555"/>
      <c r="D109" s="1555"/>
      <c r="E109" s="1555"/>
      <c r="F109" s="971"/>
      <c r="G109" s="938"/>
      <c r="H109" s="938"/>
      <c r="I109" s="938"/>
      <c r="J109" s="972"/>
    </row>
    <row r="110" spans="1:10" ht="15.75" customHeight="1" x14ac:dyDescent="0.25">
      <c r="B110" s="1556" t="s">
        <v>429</v>
      </c>
      <c r="C110" s="1556"/>
      <c r="D110" s="1556"/>
      <c r="E110" s="1556"/>
      <c r="G110" s="1558" t="s">
        <v>162</v>
      </c>
      <c r="H110" s="1558"/>
      <c r="I110" s="1558"/>
      <c r="J110" s="1558"/>
    </row>
    <row r="111" spans="1:10" ht="15.75" x14ac:dyDescent="0.25">
      <c r="B111" s="1557" t="e">
        <f>VLOOKUP($F$109,'DATOS '!$V$109:$Y$113,4,FALSE)</f>
        <v>#N/A</v>
      </c>
      <c r="C111" s="1557"/>
      <c r="D111" s="1557"/>
      <c r="E111" s="1557"/>
      <c r="G111" s="1557" t="e">
        <f>VLOOKUP($J$109,'DATOS '!V109:AA113,6,FALSE)</f>
        <v>#N/A</v>
      </c>
      <c r="H111" s="1557"/>
      <c r="I111" s="1557"/>
      <c r="J111" s="1557"/>
    </row>
    <row r="112" spans="1:10" ht="15.75" customHeight="1" x14ac:dyDescent="0.25">
      <c r="B112" s="1557" t="e">
        <f>VLOOKUP($F$109,'DATOS '!$V$109:$Y$113,2,FALSE)</f>
        <v>#N/A</v>
      </c>
      <c r="C112" s="1557"/>
      <c r="D112" s="1557"/>
      <c r="E112" s="1557"/>
      <c r="G112" s="1561" t="e">
        <f>VLOOKUP($J$109,'DATOS '!$V$109:$AA$113,2,FALSE)</f>
        <v>#N/A</v>
      </c>
      <c r="H112" s="1561"/>
      <c r="I112" s="1561"/>
      <c r="J112" s="1561"/>
    </row>
    <row r="113" spans="2:10" x14ac:dyDescent="0.2">
      <c r="J113" s="833"/>
    </row>
    <row r="114" spans="2:10" x14ac:dyDescent="0.2">
      <c r="B114" s="1559" t="s">
        <v>365</v>
      </c>
      <c r="C114" s="1559"/>
      <c r="D114" s="1559"/>
      <c r="E114" s="1559"/>
      <c r="F114" s="1560"/>
      <c r="G114" s="1560"/>
      <c r="J114" s="833"/>
    </row>
    <row r="115" spans="2:10" x14ac:dyDescent="0.2">
      <c r="J115" s="833"/>
    </row>
    <row r="116" spans="2:10" ht="15.75" x14ac:dyDescent="0.25">
      <c r="C116" s="1558" t="s">
        <v>72</v>
      </c>
      <c r="D116" s="1558"/>
      <c r="E116" s="1558"/>
      <c r="F116" s="1558"/>
      <c r="G116" s="1558"/>
      <c r="H116" s="1558"/>
      <c r="J116" s="833"/>
    </row>
  </sheetData>
  <sheetProtection algorithmName="SHA-512" hashValue="Wk8sMDSRTfApqrNGBoP0mxvSsIjBmVjb3OQ1NcuGf/mU0VtOPde3GrryC9Lc+u2P+5ORCfaVC5KG9F9+34+SPw==" saltValue="5Em54VcV54ZmmijwfNx19g==" spinCount="100000" sheet="1" objects="1" scenarios="1"/>
  <mergeCells count="98">
    <mergeCell ref="A5:B5"/>
    <mergeCell ref="A1:J1"/>
    <mergeCell ref="G2:H2"/>
    <mergeCell ref="I2:J2"/>
    <mergeCell ref="A3:C3"/>
    <mergeCell ref="G3:H3"/>
    <mergeCell ref="A15:C15"/>
    <mergeCell ref="D15:G15"/>
    <mergeCell ref="A6:B6"/>
    <mergeCell ref="D6:I6"/>
    <mergeCell ref="A7:B7"/>
    <mergeCell ref="D7:G7"/>
    <mergeCell ref="A9:C9"/>
    <mergeCell ref="D9:E9"/>
    <mergeCell ref="F9:H9"/>
    <mergeCell ref="I9:J9"/>
    <mergeCell ref="A13:C13"/>
    <mergeCell ref="A14:C14"/>
    <mergeCell ref="D14:G14"/>
    <mergeCell ref="A11:J11"/>
    <mergeCell ref="A36:J36"/>
    <mergeCell ref="A16:C16"/>
    <mergeCell ref="A17:J18"/>
    <mergeCell ref="A19:C19"/>
    <mergeCell ref="D19:G19"/>
    <mergeCell ref="A21:F21"/>
    <mergeCell ref="G21:J21"/>
    <mergeCell ref="D16:G16"/>
    <mergeCell ref="A23:F23"/>
    <mergeCell ref="B26:E26"/>
    <mergeCell ref="A27:D27"/>
    <mergeCell ref="E27:F27"/>
    <mergeCell ref="A25:E25"/>
    <mergeCell ref="A31:J31"/>
    <mergeCell ref="G33:H33"/>
    <mergeCell ref="I33:J33"/>
    <mergeCell ref="A35:J35"/>
    <mergeCell ref="A29:J29"/>
    <mergeCell ref="A38:B39"/>
    <mergeCell ref="C38:D39"/>
    <mergeCell ref="E38:F39"/>
    <mergeCell ref="G38:J38"/>
    <mergeCell ref="G39:H39"/>
    <mergeCell ref="I39:J39"/>
    <mergeCell ref="A43:J43"/>
    <mergeCell ref="A50:C50"/>
    <mergeCell ref="G50:H50"/>
    <mergeCell ref="A55:J56"/>
    <mergeCell ref="I49:J49"/>
    <mergeCell ref="I50:J50"/>
    <mergeCell ref="A53:J53"/>
    <mergeCell ref="A106:C106"/>
    <mergeCell ref="A62:A63"/>
    <mergeCell ref="B62:B63"/>
    <mergeCell ref="C62:D62"/>
    <mergeCell ref="E62:E63"/>
    <mergeCell ref="B101:J102"/>
    <mergeCell ref="A101:A102"/>
    <mergeCell ref="B114:E114"/>
    <mergeCell ref="F114:G114"/>
    <mergeCell ref="C116:H116"/>
    <mergeCell ref="G112:J112"/>
    <mergeCell ref="G111:J111"/>
    <mergeCell ref="B109:E109"/>
    <mergeCell ref="B110:E110"/>
    <mergeCell ref="B111:E111"/>
    <mergeCell ref="B112:E112"/>
    <mergeCell ref="G110:J110"/>
    <mergeCell ref="A60:J60"/>
    <mergeCell ref="B99:J100"/>
    <mergeCell ref="G62:I62"/>
    <mergeCell ref="A88:J90"/>
    <mergeCell ref="A92:D92"/>
    <mergeCell ref="F62:F63"/>
    <mergeCell ref="A99:A100"/>
    <mergeCell ref="B94:J94"/>
    <mergeCell ref="B95:J95"/>
    <mergeCell ref="B96:J96"/>
    <mergeCell ref="B97:J97"/>
    <mergeCell ref="B98:J98"/>
    <mergeCell ref="G86:H86"/>
    <mergeCell ref="I86:J86"/>
    <mergeCell ref="G59:H59"/>
    <mergeCell ref="I59:J59"/>
    <mergeCell ref="D5:J5"/>
    <mergeCell ref="A51:C51"/>
    <mergeCell ref="G51:H51"/>
    <mergeCell ref="I51:J51"/>
    <mergeCell ref="A41:B41"/>
    <mergeCell ref="C41:D41"/>
    <mergeCell ref="E41:F41"/>
    <mergeCell ref="D13:F13"/>
    <mergeCell ref="A40:B40"/>
    <mergeCell ref="C40:D40"/>
    <mergeCell ref="E40:F40"/>
    <mergeCell ref="A45:J47"/>
    <mergeCell ref="A49:C49"/>
    <mergeCell ref="G49:H49"/>
  </mergeCells>
  <printOptions horizontalCentered="1"/>
  <pageMargins left="0.70866141732283472" right="0.70866141732283472" top="0.6692913385826772" bottom="0" header="0.31496062992125984" footer="0.31496062992125984"/>
  <pageSetup scale="85" orientation="portrait" horizontalDpi="4294967293" r:id="rId1"/>
  <headerFooter>
    <oddHeader>&amp;C
&amp;"-,Negrita"
            &amp;"Arial Narrow,Negrita"&amp;14CERTIFICADO DE CALIBRACIÓN                                                                                                                     DE PESAS</oddHeader>
    <oddFooter>&amp;R
RT03-F16 Vr.7 (2019-05-20)
&amp;P de &amp;N</oddFooter>
  </headerFooter>
  <rowBreaks count="3" manualBreakCount="3">
    <brk id="31" max="9" man="1"/>
    <brk id="57" max="9" man="1"/>
    <brk id="84" max="9" man="1"/>
  </rowBreaks>
  <ignoredErrors>
    <ignoredError sqref="D6:I7 D9 D14:D15 D19 A25 E27 I59 A17 I2 B111:B112 G111:G112 D5" unlockedFormula="1"/>
    <ignoredError sqref="E81:F81" 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'DATOS 1'!$V$81:$V$83</xm:f>
          </x14:formula1>
          <xm:sqref>F109</xm:sqref>
        </x14:dataValidation>
        <x14:dataValidation type="list" allowBlank="1" showInputMessage="1" showErrorMessage="1">
          <x14:formula1>
            <xm:f>'DATOS '!$V$109:$V$113</xm:f>
          </x14:formula1>
          <xm:sqref>J109</xm:sqref>
        </x14:dataValidation>
        <x14:dataValidation type="list" allowBlank="1" showInputMessage="1" showErrorMessage="1">
          <x14:formula1>
            <xm:f>'DATOS '!$AA$27:$AA$30</xm:f>
          </x14:formula1>
          <xm:sqref>F50:F51</xm:sqref>
        </x14:dataValidation>
        <x14:dataValidation type="list" allowBlank="1" showInputMessage="1" showErrorMessage="1">
          <x14:formula1>
            <xm:f>'DATOS '!$B$123:$B$132</xm:f>
          </x14:formula1>
          <xm:sqref>J37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3"/>
  <sheetViews>
    <sheetView showGridLines="0" view="pageBreakPreview" topLeftCell="A23" zoomScale="120" zoomScaleNormal="100" zoomScaleSheetLayoutView="120" workbookViewId="0">
      <selection activeCell="F26" sqref="F26"/>
    </sheetView>
  </sheetViews>
  <sheetFormatPr baseColWidth="10" defaultRowHeight="15" x14ac:dyDescent="0.2"/>
  <cols>
    <col min="1" max="1" width="5.7109375" style="832" customWidth="1"/>
    <col min="2" max="2" width="14.7109375" style="832" customWidth="1"/>
    <col min="3" max="3" width="12.28515625" style="832" customWidth="1"/>
    <col min="4" max="4" width="9.140625" style="832" customWidth="1"/>
    <col min="5" max="5" width="12.7109375" style="832" customWidth="1"/>
    <col min="6" max="6" width="9.7109375" style="832" customWidth="1"/>
    <col min="7" max="7" width="11" style="832" customWidth="1"/>
    <col min="8" max="8" width="11.7109375" style="832" customWidth="1"/>
    <col min="9" max="9" width="8.5703125" style="832" customWidth="1"/>
    <col min="10" max="10" width="10" style="832" customWidth="1"/>
    <col min="11" max="16384" width="11.42578125" style="832"/>
  </cols>
  <sheetData>
    <row r="1" spans="1:10" ht="120" customHeight="1" x14ac:dyDescent="0.2">
      <c r="A1" s="1609"/>
      <c r="B1" s="1609"/>
      <c r="C1" s="1609"/>
      <c r="D1" s="1609"/>
      <c r="E1" s="1609"/>
      <c r="F1" s="1609"/>
      <c r="G1" s="1609"/>
      <c r="H1" s="1609"/>
      <c r="I1" s="1609"/>
      <c r="J1" s="1609"/>
    </row>
    <row r="2" spans="1:10" ht="20.100000000000001" customHeight="1" x14ac:dyDescent="0.25">
      <c r="A2" s="833"/>
      <c r="B2" s="833"/>
      <c r="C2" s="833"/>
      <c r="D2" s="833"/>
      <c r="E2" s="833"/>
      <c r="F2" s="833"/>
      <c r="G2" s="1525" t="s">
        <v>31</v>
      </c>
      <c r="H2" s="1525"/>
      <c r="I2" s="1587">
        <f>'DATOS '!J7</f>
        <v>0</v>
      </c>
      <c r="J2" s="1587"/>
    </row>
    <row r="3" spans="1:10" ht="20.100000000000001" customHeight="1" x14ac:dyDescent="0.25">
      <c r="A3" s="1600" t="s">
        <v>7</v>
      </c>
      <c r="B3" s="1600"/>
      <c r="C3" s="1600"/>
      <c r="D3" s="834"/>
      <c r="E3" s="834"/>
      <c r="G3" s="1525"/>
      <c r="H3" s="1525"/>
    </row>
    <row r="4" spans="1:10" ht="20.100000000000001" customHeight="1" x14ac:dyDescent="0.2">
      <c r="A4" s="835"/>
      <c r="B4" s="834"/>
      <c r="C4" s="834"/>
      <c r="D4" s="834"/>
      <c r="E4" s="834"/>
      <c r="F4" s="834"/>
      <c r="G4" s="948"/>
    </row>
    <row r="5" spans="1:10" ht="20.100000000000001" customHeight="1" x14ac:dyDescent="0.2">
      <c r="A5" s="1589" t="s">
        <v>356</v>
      </c>
      <c r="B5" s="1589"/>
      <c r="D5" s="1527">
        <f>'DATOS '!E7</f>
        <v>0</v>
      </c>
      <c r="E5" s="1527"/>
      <c r="F5" s="1527"/>
      <c r="G5" s="1527"/>
      <c r="H5" s="1527"/>
      <c r="I5" s="1527"/>
      <c r="J5" s="1527"/>
    </row>
    <row r="6" spans="1:10" ht="20.100000000000001" customHeight="1" x14ac:dyDescent="0.2">
      <c r="A6" s="1589" t="s">
        <v>8</v>
      </c>
      <c r="B6" s="1589"/>
      <c r="C6" s="836"/>
      <c r="D6" s="1527">
        <f>'DATOS '!F7</f>
        <v>0</v>
      </c>
      <c r="E6" s="1527"/>
      <c r="F6" s="1527"/>
      <c r="G6" s="1527"/>
      <c r="H6" s="1527"/>
      <c r="I6" s="1527"/>
    </row>
    <row r="7" spans="1:10" ht="20.100000000000001" customHeight="1" x14ac:dyDescent="0.2">
      <c r="A7" s="1589" t="s">
        <v>9</v>
      </c>
      <c r="B7" s="1589"/>
      <c r="D7" s="1527">
        <f>'DATOS '!C7</f>
        <v>0</v>
      </c>
      <c r="E7" s="1527"/>
      <c r="F7" s="1527"/>
      <c r="G7" s="1527"/>
    </row>
    <row r="8" spans="1:10" ht="20.100000000000001" customHeight="1" x14ac:dyDescent="0.2">
      <c r="A8" s="837"/>
      <c r="B8" s="837"/>
      <c r="D8" s="837"/>
      <c r="E8" s="837"/>
      <c r="F8" s="834"/>
    </row>
    <row r="9" spans="1:10" ht="20.100000000000001" customHeight="1" x14ac:dyDescent="0.2">
      <c r="A9" s="1589" t="s">
        <v>10</v>
      </c>
      <c r="B9" s="1589"/>
      <c r="C9" s="1589"/>
      <c r="D9" s="1604">
        <f>'DATOS '!D7</f>
        <v>0</v>
      </c>
      <c r="E9" s="1604"/>
      <c r="F9" s="1605" t="s">
        <v>12</v>
      </c>
      <c r="G9" s="1605"/>
      <c r="H9" s="1605"/>
      <c r="I9" s="1613" t="e">
        <f>#REF!</f>
        <v>#REF!</v>
      </c>
      <c r="J9" s="1613"/>
    </row>
    <row r="10" spans="1:10" ht="20.100000000000001" customHeight="1" x14ac:dyDescent="0.2">
      <c r="A10" s="834"/>
      <c r="B10" s="834"/>
      <c r="C10" s="834"/>
      <c r="D10" s="834"/>
      <c r="E10" s="834"/>
      <c r="F10" s="834"/>
    </row>
    <row r="11" spans="1:10" s="838" customFormat="1" ht="20.100000000000001" customHeight="1" x14ac:dyDescent="0.2">
      <c r="A11" s="1614" t="s">
        <v>425</v>
      </c>
      <c r="B11" s="1614"/>
      <c r="C11" s="1614"/>
      <c r="D11" s="1614"/>
      <c r="E11" s="1614"/>
      <c r="F11" s="1614"/>
      <c r="G11" s="1614"/>
      <c r="H11" s="1614"/>
      <c r="I11" s="1614"/>
      <c r="J11" s="1614"/>
    </row>
    <row r="12" spans="1:10" s="838" customFormat="1" ht="20.100000000000001" customHeight="1" x14ac:dyDescent="0.2">
      <c r="A12" s="839"/>
      <c r="B12" s="839"/>
      <c r="C12" s="839"/>
      <c r="D12" s="839"/>
      <c r="E12" s="839"/>
      <c r="F12" s="840"/>
    </row>
    <row r="13" spans="1:10" s="838" customFormat="1" ht="20.100000000000001" customHeight="1" x14ac:dyDescent="0.2">
      <c r="A13" s="1612" t="s">
        <v>430</v>
      </c>
      <c r="B13" s="1612"/>
      <c r="C13" s="1612"/>
      <c r="D13" s="1538" t="s">
        <v>460</v>
      </c>
      <c r="E13" s="1538"/>
      <c r="F13" s="1538"/>
      <c r="G13" s="840"/>
      <c r="H13" s="841"/>
      <c r="I13" s="841"/>
    </row>
    <row r="14" spans="1:10" s="838" customFormat="1" ht="20.100000000000001" customHeight="1" x14ac:dyDescent="0.2">
      <c r="A14" s="1612" t="s">
        <v>16</v>
      </c>
      <c r="B14" s="1612"/>
      <c r="C14" s="1612"/>
      <c r="D14" s="1607">
        <f>'DATOS '!D37</f>
        <v>0</v>
      </c>
      <c r="E14" s="1607"/>
      <c r="F14" s="1607"/>
      <c r="G14" s="1607"/>
    </row>
    <row r="15" spans="1:10" s="838" customFormat="1" ht="20.100000000000001" customHeight="1" x14ac:dyDescent="0.2">
      <c r="A15" s="1612" t="s">
        <v>426</v>
      </c>
      <c r="B15" s="1612"/>
      <c r="C15" s="1612"/>
      <c r="D15" s="1603">
        <f>'DATOS '!E37</f>
        <v>0</v>
      </c>
      <c r="E15" s="1603"/>
      <c r="F15" s="1603"/>
      <c r="G15" s="1603"/>
    </row>
    <row r="16" spans="1:10" s="838" customFormat="1" ht="20.100000000000001" customHeight="1" thickBot="1" x14ac:dyDescent="0.25">
      <c r="A16" s="1612" t="s">
        <v>431</v>
      </c>
      <c r="B16" s="1612"/>
      <c r="C16" s="1612"/>
      <c r="D16" s="1615"/>
      <c r="E16" s="1615"/>
      <c r="F16" s="1615"/>
      <c r="G16" s="1615"/>
      <c r="H16" s="842"/>
      <c r="I16" s="842"/>
      <c r="J16" s="842"/>
    </row>
    <row r="17" spans="1:10" s="838" customFormat="1" ht="20.100000000000001" customHeight="1" x14ac:dyDescent="0.2">
      <c r="A17" s="1590"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2 g M  2 g * M  5 g M  10 g M  20 g M 20 g * M 50 g M 100 g M B 200 g M B 200 g * M B 500 g M B 1 kg M B 2 kg M B 2 kg * M B 5 kg M B A 10 kg M B A    </v>
      </c>
      <c r="B17" s="1591"/>
      <c r="C17" s="1591"/>
      <c r="D17" s="1591"/>
      <c r="E17" s="1591"/>
      <c r="F17" s="1591"/>
      <c r="G17" s="1591"/>
      <c r="H17" s="1591"/>
      <c r="I17" s="1591"/>
      <c r="J17" s="1592"/>
    </row>
    <row r="18" spans="1:10" s="838" customFormat="1" ht="20.100000000000001" customHeight="1" thickBot="1" x14ac:dyDescent="0.25">
      <c r="A18" s="1593"/>
      <c r="B18" s="1594"/>
      <c r="C18" s="1594"/>
      <c r="D18" s="1594"/>
      <c r="E18" s="1594"/>
      <c r="F18" s="1594"/>
      <c r="G18" s="1594"/>
      <c r="H18" s="1594"/>
      <c r="I18" s="1594"/>
      <c r="J18" s="1595"/>
    </row>
    <row r="19" spans="1:10" s="838" customFormat="1" ht="20.100000000000001" customHeight="1" x14ac:dyDescent="0.2">
      <c r="A19" s="843"/>
      <c r="B19" s="843"/>
      <c r="C19" s="843"/>
      <c r="D19" s="843"/>
      <c r="E19" s="843"/>
      <c r="F19" s="843"/>
      <c r="G19" s="843"/>
      <c r="H19" s="843"/>
      <c r="I19" s="843"/>
      <c r="J19" s="843"/>
    </row>
    <row r="20" spans="1:10" s="838" customFormat="1" ht="20.100000000000001" customHeight="1" x14ac:dyDescent="0.2">
      <c r="A20" s="1612" t="s">
        <v>17</v>
      </c>
      <c r="B20" s="1612"/>
      <c r="C20" s="1612"/>
      <c r="D20" s="1616">
        <f>'DATOS '!C37</f>
        <v>0</v>
      </c>
      <c r="E20" s="1607"/>
      <c r="F20" s="1607"/>
      <c r="G20" s="1607"/>
    </row>
    <row r="21" spans="1:10" s="838" customFormat="1" ht="20.100000000000001" customHeight="1" x14ac:dyDescent="0.2">
      <c r="A21" s="844"/>
      <c r="B21" s="844"/>
      <c r="C21" s="844"/>
      <c r="D21" s="845"/>
      <c r="E21" s="846"/>
      <c r="F21" s="846"/>
      <c r="G21" s="846"/>
    </row>
    <row r="22" spans="1:10" s="838" customFormat="1" ht="20.100000000000001" customHeight="1" x14ac:dyDescent="0.2">
      <c r="A22" s="1612" t="s">
        <v>18</v>
      </c>
      <c r="B22" s="1612"/>
      <c r="C22" s="1612"/>
      <c r="D22" s="1612"/>
      <c r="E22" s="1612"/>
      <c r="F22" s="1612"/>
      <c r="G22" s="1617"/>
      <c r="H22" s="1617"/>
      <c r="I22" s="1617"/>
      <c r="J22" s="1617"/>
    </row>
    <row r="23" spans="1:10" s="838" customFormat="1" ht="20.100000000000001" customHeight="1" x14ac:dyDescent="0.2">
      <c r="A23" s="844"/>
      <c r="B23" s="844"/>
      <c r="C23" s="844"/>
      <c r="D23" s="844"/>
      <c r="E23" s="844"/>
      <c r="F23" s="844"/>
      <c r="G23" s="840"/>
    </row>
    <row r="24" spans="1:10" s="838" customFormat="1" ht="20.100000000000001" customHeight="1" x14ac:dyDescent="0.2">
      <c r="A24" s="1614" t="s">
        <v>350</v>
      </c>
      <c r="B24" s="1614"/>
      <c r="C24" s="1614"/>
      <c r="D24" s="1614"/>
      <c r="E24" s="1614"/>
      <c r="F24" s="1614"/>
    </row>
    <row r="25" spans="1:10" s="838" customFormat="1" ht="20.100000000000001" customHeight="1" x14ac:dyDescent="0.2">
      <c r="A25" s="839"/>
      <c r="B25" s="839"/>
      <c r="C25" s="839"/>
      <c r="D25" s="839"/>
      <c r="E25" s="847"/>
      <c r="F25" s="848"/>
      <c r="G25" s="848"/>
      <c r="H25" s="848"/>
      <c r="I25" s="848"/>
      <c r="J25" s="848"/>
    </row>
    <row r="26" spans="1:10" s="838" customFormat="1" ht="39.950000000000003" customHeight="1" x14ac:dyDescent="0.2">
      <c r="A26" s="1611" t="str">
        <f>'DATOS '!G7</f>
        <v xml:space="preserve">Laboratorios de Calibración de Masa y Volumen SIC.         
Av. Cra 50 # 26-55 piso 5 INM </v>
      </c>
      <c r="B26" s="1611"/>
      <c r="C26" s="1611"/>
      <c r="D26" s="1611"/>
      <c r="E26" s="1611"/>
      <c r="F26" s="849"/>
      <c r="G26" s="849"/>
      <c r="H26" s="849"/>
      <c r="I26" s="849"/>
      <c r="J26" s="849"/>
    </row>
    <row r="27" spans="1:10" s="838" customFormat="1" ht="20.100000000000001" customHeight="1" x14ac:dyDescent="0.2">
      <c r="B27" s="1614"/>
      <c r="C27" s="1614"/>
      <c r="D27" s="1614"/>
      <c r="E27" s="1614"/>
      <c r="F27" s="839"/>
      <c r="G27" s="846"/>
    </row>
    <row r="28" spans="1:10" s="838" customFormat="1" ht="20.100000000000001" customHeight="1" x14ac:dyDescent="0.2">
      <c r="A28" s="1614" t="s">
        <v>351</v>
      </c>
      <c r="B28" s="1614"/>
      <c r="C28" s="1614"/>
      <c r="D28" s="1614"/>
      <c r="E28" s="1618">
        <f>'DATOS '!I7</f>
        <v>0</v>
      </c>
      <c r="F28" s="1618"/>
      <c r="G28" s="850"/>
      <c r="H28" s="850"/>
    </row>
    <row r="29" spans="1:10" s="838" customFormat="1" ht="20.100000000000001" customHeight="1" x14ac:dyDescent="0.2">
      <c r="F29" s="846"/>
      <c r="G29" s="846"/>
    </row>
    <row r="30" spans="1:10" s="838" customFormat="1" ht="20.100000000000001" customHeight="1" x14ac:dyDescent="0.2">
      <c r="A30" s="1619" t="s">
        <v>432</v>
      </c>
      <c r="B30" s="1619"/>
      <c r="C30" s="1619"/>
      <c r="D30" s="1619"/>
      <c r="E30" s="1619"/>
      <c r="F30" s="1619"/>
      <c r="G30" s="1619"/>
      <c r="H30" s="1619"/>
      <c r="I30" s="1619"/>
      <c r="J30" s="1619"/>
    </row>
    <row r="31" spans="1:10" s="838" customFormat="1" ht="20.100000000000001" customHeight="1" x14ac:dyDescent="0.2">
      <c r="A31" s="851"/>
      <c r="B31" s="851"/>
      <c r="C31" s="851"/>
      <c r="D31" s="851"/>
      <c r="G31" s="840"/>
    </row>
    <row r="32" spans="1:10" s="838" customFormat="1" ht="39.950000000000003" customHeight="1" x14ac:dyDescent="0.2">
      <c r="A32" s="1620" t="s">
        <v>476</v>
      </c>
      <c r="B32" s="1620"/>
      <c r="C32" s="1620"/>
      <c r="D32" s="1620"/>
      <c r="E32" s="1620"/>
      <c r="F32" s="1620"/>
      <c r="G32" s="1620"/>
      <c r="H32" s="1620"/>
      <c r="I32" s="1620"/>
      <c r="J32" s="1620"/>
    </row>
    <row r="33" spans="1:10" s="838" customFormat="1" ht="20.100000000000001" customHeight="1" x14ac:dyDescent="0.25">
      <c r="G33" s="1621"/>
      <c r="H33" s="1621"/>
      <c r="I33" s="1622"/>
      <c r="J33" s="1622"/>
    </row>
    <row r="34" spans="1:10" s="838" customFormat="1" ht="120" customHeight="1" x14ac:dyDescent="0.25">
      <c r="G34" s="852"/>
      <c r="H34" s="852"/>
      <c r="I34" s="853"/>
      <c r="J34" s="853"/>
    </row>
    <row r="35" spans="1:10" s="838" customFormat="1" ht="20.100000000000001" customHeight="1" x14ac:dyDescent="0.25">
      <c r="G35" s="1525" t="s">
        <v>31</v>
      </c>
      <c r="H35" s="1525"/>
      <c r="I35" s="1587">
        <f>I2</f>
        <v>0</v>
      </c>
      <c r="J35" s="1587"/>
    </row>
    <row r="36" spans="1:10" s="838" customFormat="1" ht="20.100000000000001" customHeight="1" x14ac:dyDescent="0.25">
      <c r="G36" s="852"/>
      <c r="H36" s="852"/>
      <c r="I36" s="853"/>
      <c r="J36" s="853"/>
    </row>
    <row r="37" spans="1:10" s="838" customFormat="1" ht="15.75" x14ac:dyDescent="0.2">
      <c r="A37" s="1619" t="s">
        <v>433</v>
      </c>
      <c r="B37" s="1619"/>
      <c r="C37" s="1619"/>
      <c r="D37" s="1619"/>
      <c r="E37" s="1619"/>
      <c r="F37" s="1619"/>
      <c r="G37" s="1619"/>
      <c r="H37" s="1619"/>
      <c r="I37" s="1619"/>
      <c r="J37" s="1619"/>
    </row>
    <row r="38" spans="1:10" s="838" customFormat="1" ht="12" customHeight="1" thickBot="1" x14ac:dyDescent="0.25">
      <c r="A38" s="854"/>
      <c r="B38" s="854"/>
      <c r="C38" s="854"/>
      <c r="D38" s="854"/>
      <c r="E38" s="854"/>
      <c r="F38" s="854"/>
      <c r="G38" s="854"/>
      <c r="J38" s="950"/>
    </row>
    <row r="39" spans="1:10" s="838" customFormat="1" ht="21.75" customHeight="1" thickBot="1" x14ac:dyDescent="0.25">
      <c r="A39" s="1629" t="s">
        <v>458</v>
      </c>
      <c r="B39" s="1630"/>
      <c r="C39" s="1633" t="s">
        <v>388</v>
      </c>
      <c r="D39" s="1633"/>
      <c r="E39" s="1633" t="s">
        <v>389</v>
      </c>
      <c r="F39" s="1634"/>
      <c r="G39" s="1528" t="s">
        <v>390</v>
      </c>
      <c r="H39" s="1529"/>
      <c r="I39" s="1529"/>
      <c r="J39" s="1635"/>
    </row>
    <row r="40" spans="1:10" s="838" customFormat="1" ht="30.75" customHeight="1" thickBot="1" x14ac:dyDescent="0.25">
      <c r="A40" s="1631"/>
      <c r="B40" s="1632"/>
      <c r="C40" s="1552"/>
      <c r="D40" s="1552"/>
      <c r="E40" s="1552"/>
      <c r="F40" s="1552"/>
      <c r="G40" s="1623" t="s">
        <v>391</v>
      </c>
      <c r="H40" s="1623"/>
      <c r="I40" s="1623" t="s">
        <v>392</v>
      </c>
      <c r="J40" s="1624"/>
    </row>
    <row r="41" spans="1:10" s="838" customFormat="1" ht="34.5" customHeight="1" thickBot="1" x14ac:dyDescent="0.25">
      <c r="A41" s="1625" t="str">
        <f>D13</f>
        <v>Juego de pesas de 1g a 10 kg</v>
      </c>
      <c r="B41" s="1626"/>
      <c r="C41" s="1625" t="s">
        <v>5</v>
      </c>
      <c r="D41" s="1627"/>
      <c r="E41" s="1628" t="e">
        <f>VLOOKUP($J$38,'DATOS '!B123:G133,1,FALSE)</f>
        <v>#N/A</v>
      </c>
      <c r="F41" s="1626"/>
      <c r="G41" s="855" t="e">
        <f>VLOOKUP($J$38,'DATOS '!B123:G133,3,FALSE)</f>
        <v>#N/A</v>
      </c>
      <c r="H41" s="856" t="s">
        <v>364</v>
      </c>
      <c r="I41" s="855" t="e">
        <f>VLOOKUP($J$38,'DATOS '!B123:G133,5,FALSE)</f>
        <v>#N/A</v>
      </c>
      <c r="J41" s="857" t="s">
        <v>163</v>
      </c>
    </row>
    <row r="42" spans="1:10" s="838" customFormat="1" ht="34.5" customHeight="1" thickBot="1" x14ac:dyDescent="0.25">
      <c r="A42" s="1534"/>
      <c r="B42" s="1535"/>
      <c r="C42" s="1534"/>
      <c r="D42" s="1536"/>
      <c r="E42" s="1537"/>
      <c r="F42" s="1535"/>
      <c r="G42" s="858"/>
      <c r="H42" s="859"/>
      <c r="I42" s="858"/>
      <c r="J42" s="860"/>
    </row>
    <row r="43" spans="1:10" s="838" customFormat="1" ht="20.100000000000001" customHeight="1" x14ac:dyDescent="0.25">
      <c r="G43" s="1525"/>
      <c r="H43" s="1525"/>
      <c r="I43" s="1587"/>
      <c r="J43" s="1587"/>
    </row>
    <row r="44" spans="1:10" s="838" customFormat="1" ht="20.100000000000001" customHeight="1" x14ac:dyDescent="0.2">
      <c r="A44" s="1619" t="s">
        <v>459</v>
      </c>
      <c r="B44" s="1619"/>
      <c r="C44" s="1619"/>
      <c r="D44" s="1619"/>
      <c r="E44" s="1619"/>
      <c r="F44" s="1619"/>
      <c r="G44" s="1619"/>
      <c r="H44" s="1619"/>
      <c r="I44" s="1619"/>
      <c r="J44" s="1619"/>
    </row>
    <row r="45" spans="1:10" s="838" customFormat="1" ht="12" customHeight="1" x14ac:dyDescent="0.2">
      <c r="A45" s="861"/>
    </row>
    <row r="46" spans="1:10" s="838" customFormat="1" ht="15.95" customHeight="1" x14ac:dyDescent="0.2">
      <c r="A46" s="1637" t="s">
        <v>428</v>
      </c>
      <c r="B46" s="1637"/>
      <c r="C46" s="1637"/>
      <c r="D46" s="1637"/>
      <c r="E46" s="1637"/>
      <c r="F46" s="1637"/>
      <c r="G46" s="1637"/>
      <c r="H46" s="1637"/>
      <c r="I46" s="1637"/>
      <c r="J46" s="1637"/>
    </row>
    <row r="47" spans="1:10" s="838" customFormat="1" ht="15.95" customHeight="1" x14ac:dyDescent="0.2">
      <c r="A47" s="1637"/>
      <c r="B47" s="1637"/>
      <c r="C47" s="1637"/>
      <c r="D47" s="1637"/>
      <c r="E47" s="1637"/>
      <c r="F47" s="1637"/>
      <c r="G47" s="1637"/>
      <c r="H47" s="1637"/>
      <c r="I47" s="1637"/>
      <c r="J47" s="1637"/>
    </row>
    <row r="48" spans="1:10" s="838" customFormat="1" ht="15.95" customHeight="1" x14ac:dyDescent="0.2">
      <c r="A48" s="1637"/>
      <c r="B48" s="1637"/>
      <c r="C48" s="1637"/>
      <c r="D48" s="1637"/>
      <c r="E48" s="1637"/>
      <c r="F48" s="1637"/>
      <c r="G48" s="1637"/>
      <c r="H48" s="1637"/>
      <c r="I48" s="1637"/>
      <c r="J48" s="1637"/>
    </row>
    <row r="49" spans="1:1022 1031:2042 2051:3072 3081:4092 4101:5112 5121:6142 6151:7162 7171:8192 8201:9212 9221:10232 10241:11262 11271:12282 12291:13312 13321:14332 14341:15352 15361:16382" s="838" customFormat="1" ht="20.100000000000001" customHeight="1" thickBot="1" x14ac:dyDescent="0.25">
      <c r="A49" s="862"/>
      <c r="B49" s="862"/>
      <c r="C49" s="862"/>
      <c r="D49" s="862"/>
      <c r="E49" s="862"/>
      <c r="F49" s="862"/>
      <c r="G49" s="862"/>
      <c r="H49" s="862"/>
      <c r="I49" s="862"/>
      <c r="J49" s="862"/>
    </row>
    <row r="50" spans="1:1022 1031:2042 2051:3072 3081:4092 4101:5112 5121:6142 6151:7162 7171:8192 8201:9212 9221:10232 10241:11262 11271:12282 12291:13312 13321:14332 14341:15352 15361:16382" s="838" customFormat="1" ht="32.1" customHeight="1" thickBot="1" x14ac:dyDescent="0.25">
      <c r="A50" s="1638" t="s">
        <v>19</v>
      </c>
      <c r="B50" s="1633"/>
      <c r="C50" s="1633"/>
      <c r="D50" s="863" t="s">
        <v>28</v>
      </c>
      <c r="E50" s="863" t="s">
        <v>16</v>
      </c>
      <c r="F50" s="864" t="s">
        <v>359</v>
      </c>
      <c r="G50" s="1633" t="s">
        <v>20</v>
      </c>
      <c r="H50" s="1633"/>
      <c r="I50" s="1634" t="s">
        <v>12</v>
      </c>
      <c r="J50" s="1639"/>
    </row>
    <row r="51" spans="1:1022 1031:2042 2051:3072 3081:4092 4101:5112 5121:6142 6151:7162 7171:8192 8201:9212 9221:10232 10241:11262 11271:12282 12291:13312 13321:14332 14341:15352 15361:16382" s="838" customFormat="1" ht="32.1" customHeight="1" thickBot="1" x14ac:dyDescent="0.25">
      <c r="A51" s="1568"/>
      <c r="B51" s="1569"/>
      <c r="C51" s="1569"/>
      <c r="D51" s="865" t="e">
        <f>'RT03-F13'!B7</f>
        <v>#N/A</v>
      </c>
      <c r="E51" s="866" t="e">
        <f>'RT03-F13'!D7</f>
        <v>#N/A</v>
      </c>
      <c r="F51" s="939"/>
      <c r="G51" s="1570" t="e">
        <f>'RT03-F13'!B9</f>
        <v>#N/A</v>
      </c>
      <c r="H51" s="1571"/>
      <c r="I51" s="1575" t="e">
        <f>'RT03-F13'!D9</f>
        <v>#N/A</v>
      </c>
      <c r="J51" s="1576"/>
    </row>
    <row r="52" spans="1:1022 1031:2042 2051:3072 3081:4092 4101:5112 5121:6142 6151:7162 7171:8192 8201:9212 9221:10232 10241:11262 11271:12282 12291:13312 13321:14332 14341:15352 15361:16382" s="838" customFormat="1" ht="32.1" customHeight="1" thickBot="1" x14ac:dyDescent="0.25">
      <c r="A52" s="1528"/>
      <c r="B52" s="1529"/>
      <c r="C52" s="1530"/>
      <c r="D52" s="868"/>
      <c r="E52" s="869"/>
      <c r="F52" s="867"/>
      <c r="G52" s="1531"/>
      <c r="H52" s="1530"/>
      <c r="I52" s="1532"/>
      <c r="J52" s="1533"/>
    </row>
    <row r="53" spans="1:1022 1031:2042 2051:3072 3081:4092 4101:5112 5121:6142 6151:7162 7171:8192 8201:9212 9221:10232 10241:11262 11271:12282 12291:13312 13321:14332 14341:15352 15361:16382" s="838" customFormat="1" ht="20.100000000000001" customHeight="1" x14ac:dyDescent="0.2">
      <c r="A53" s="870"/>
      <c r="B53" s="870"/>
      <c r="C53" s="870"/>
      <c r="D53" s="871"/>
      <c r="E53" s="870"/>
      <c r="F53" s="870"/>
      <c r="G53" s="870"/>
      <c r="H53" s="870"/>
      <c r="I53" s="872"/>
      <c r="J53" s="872"/>
    </row>
    <row r="54" spans="1:1022 1031:2042 2051:3072 3081:4092 4101:5112 5121:6142 6151:7162 7171:8192 8201:9212 9221:10232 10241:11262 11271:12282 12291:13312 13321:14332 14341:15352 15361:16382" s="838" customFormat="1" ht="20.100000000000001" customHeight="1" x14ac:dyDescent="0.2">
      <c r="A54" s="1640" t="s">
        <v>434</v>
      </c>
      <c r="B54" s="1640"/>
      <c r="C54" s="1640"/>
      <c r="D54" s="1640"/>
      <c r="E54" s="1640"/>
      <c r="F54" s="1640"/>
      <c r="G54" s="1640"/>
      <c r="H54" s="1640"/>
      <c r="I54" s="1640"/>
      <c r="J54" s="1640"/>
    </row>
    <row r="55" spans="1:1022 1031:2042 2051:3072 3081:4092 4101:5112 5121:6142 6151:7162 7171:8192 8201:9212 9221:10232 10241:11262 11271:12282 12291:13312 13321:14332 14341:15352 15361:16382" s="838" customFormat="1" ht="12" customHeight="1" x14ac:dyDescent="0.2">
      <c r="A55" s="861"/>
      <c r="B55" s="861"/>
    </row>
    <row r="56" spans="1:1022 1031:2042 2051:3072 3081:4092 4101:5112 5121:6142 6151:7162 7171:8192 8201:9212 9221:10232 10241:11262 11271:12282 12291:13312 13321:14332 14341:15352 15361:16382" s="838" customFormat="1" ht="24" customHeight="1" x14ac:dyDescent="0.2">
      <c r="A56" s="1637" t="s">
        <v>472</v>
      </c>
      <c r="B56" s="1637"/>
      <c r="C56" s="1637"/>
      <c r="D56" s="1637"/>
      <c r="E56" s="1637"/>
      <c r="F56" s="1637"/>
      <c r="G56" s="1637"/>
      <c r="H56" s="1637"/>
      <c r="I56" s="1637"/>
      <c r="J56" s="1637"/>
    </row>
    <row r="57" spans="1:1022 1031:2042 2051:3072 3081:4092 4101:5112 5121:6142 6151:7162 7171:8192 8201:9212 9221:10232 10241:11262 11271:12282 12291:13312 13321:14332 14341:15352 15361:16382" s="838" customFormat="1" ht="24" customHeight="1" x14ac:dyDescent="0.2">
      <c r="A57" s="1637"/>
      <c r="B57" s="1637"/>
      <c r="C57" s="1637"/>
      <c r="D57" s="1637"/>
      <c r="E57" s="1637"/>
      <c r="F57" s="1637"/>
      <c r="G57" s="1637"/>
      <c r="H57" s="1637"/>
      <c r="I57" s="1637"/>
      <c r="J57" s="1637"/>
    </row>
    <row r="58" spans="1:1022 1031:2042 2051:3072 3081:4092 4101:5112 5121:6142 6151:7162 7171:8192 8201:9212 9221:10232 10241:11262 11271:12282 12291:13312 13321:14332 14341:15352 15361:16382" s="838" customFormat="1" ht="20.100000000000001" customHeight="1" x14ac:dyDescent="0.25">
      <c r="A58" s="873"/>
      <c r="B58" s="873"/>
      <c r="C58" s="873"/>
      <c r="D58" s="873"/>
      <c r="E58" s="873"/>
      <c r="F58" s="873"/>
      <c r="G58" s="1621"/>
      <c r="H58" s="1621"/>
      <c r="I58" s="1636"/>
      <c r="J58" s="1636"/>
    </row>
    <row r="59" spans="1:1022 1031:2042 2051:3072 3081:4092 4101:5112 5121:6142 6151:7162 7171:8192 8201:9212 9221:10232 10241:11262 11271:12282 12291:13312 13321:14332 14341:15352 15361:16382" s="838" customFormat="1" ht="15.75" customHeight="1" x14ac:dyDescent="0.2">
      <c r="A59" s="1640" t="s">
        <v>435</v>
      </c>
      <c r="B59" s="1640"/>
      <c r="C59" s="1640"/>
      <c r="D59" s="1640"/>
      <c r="E59" s="1640"/>
      <c r="F59" s="1640"/>
      <c r="G59" s="1640"/>
      <c r="H59" s="1640"/>
      <c r="I59" s="1640"/>
      <c r="J59" s="1640"/>
    </row>
    <row r="60" spans="1:1022 1031:2042 2051:3072 3081:4092 4101:5112 5121:6142 6151:7162 7171:8192 8201:9212 9221:10232 10241:11262 11271:12282 12291:13312 13321:14332 14341:15352 15361:16382" s="838" customFormat="1" ht="15" customHeight="1" x14ac:dyDescent="0.2">
      <c r="A60" s="861"/>
      <c r="B60" s="861"/>
      <c r="K60" s="861"/>
      <c r="L60" s="861"/>
      <c r="U60" s="861"/>
      <c r="V60" s="861"/>
      <c r="AE60" s="861"/>
      <c r="AF60" s="861"/>
      <c r="AO60" s="861"/>
      <c r="AP60" s="861"/>
      <c r="AY60" s="861"/>
      <c r="AZ60" s="861"/>
      <c r="BI60" s="861"/>
      <c r="BJ60" s="861"/>
      <c r="BS60" s="861"/>
      <c r="BT60" s="861"/>
      <c r="CC60" s="861"/>
      <c r="CD60" s="861"/>
      <c r="CM60" s="861"/>
      <c r="CN60" s="861"/>
      <c r="CW60" s="861"/>
      <c r="CX60" s="861"/>
      <c r="DG60" s="861"/>
      <c r="DH60" s="861"/>
      <c r="DQ60" s="861"/>
      <c r="DR60" s="861"/>
      <c r="EA60" s="861"/>
      <c r="EB60" s="861"/>
      <c r="EK60" s="861"/>
      <c r="EL60" s="861"/>
      <c r="EU60" s="861"/>
      <c r="EV60" s="861"/>
      <c r="FE60" s="861"/>
      <c r="FF60" s="861"/>
      <c r="FO60" s="861"/>
      <c r="FP60" s="861"/>
      <c r="FY60" s="861"/>
      <c r="FZ60" s="861"/>
      <c r="GI60" s="861"/>
      <c r="GJ60" s="861"/>
      <c r="GS60" s="861"/>
      <c r="GT60" s="861"/>
      <c r="HC60" s="861"/>
      <c r="HD60" s="861"/>
      <c r="HM60" s="861"/>
      <c r="HN60" s="861"/>
      <c r="HW60" s="861"/>
      <c r="HX60" s="861"/>
      <c r="IG60" s="861"/>
      <c r="IH60" s="861"/>
      <c r="IQ60" s="861"/>
      <c r="IR60" s="861"/>
      <c r="JA60" s="861"/>
      <c r="JB60" s="861"/>
      <c r="JK60" s="861"/>
      <c r="JL60" s="861"/>
      <c r="JU60" s="861"/>
      <c r="JV60" s="861"/>
      <c r="KE60" s="861"/>
      <c r="KF60" s="861"/>
      <c r="KO60" s="861"/>
      <c r="KP60" s="861"/>
      <c r="KY60" s="861"/>
      <c r="KZ60" s="861"/>
      <c r="LI60" s="861"/>
      <c r="LJ60" s="861"/>
      <c r="LS60" s="861"/>
      <c r="LT60" s="861"/>
      <c r="MC60" s="861"/>
      <c r="MD60" s="861"/>
      <c r="MM60" s="861"/>
      <c r="MN60" s="861"/>
      <c r="MW60" s="861"/>
      <c r="MX60" s="861"/>
      <c r="NG60" s="861"/>
      <c r="NH60" s="861"/>
      <c r="NQ60" s="861"/>
      <c r="NR60" s="861"/>
      <c r="OA60" s="861"/>
      <c r="OB60" s="861"/>
      <c r="OK60" s="861"/>
      <c r="OL60" s="861"/>
      <c r="OU60" s="861"/>
      <c r="OV60" s="861"/>
      <c r="PE60" s="861"/>
      <c r="PF60" s="861"/>
      <c r="PO60" s="861"/>
      <c r="PP60" s="861"/>
      <c r="PY60" s="861"/>
      <c r="PZ60" s="861"/>
      <c r="QI60" s="861"/>
      <c r="QJ60" s="861"/>
      <c r="QS60" s="861"/>
      <c r="QT60" s="861"/>
      <c r="RC60" s="861"/>
      <c r="RD60" s="861"/>
      <c r="RM60" s="861"/>
      <c r="RN60" s="861"/>
      <c r="RW60" s="861"/>
      <c r="RX60" s="861"/>
      <c r="SG60" s="861"/>
      <c r="SH60" s="861"/>
      <c r="SQ60" s="861"/>
      <c r="SR60" s="861"/>
      <c r="TA60" s="861"/>
      <c r="TB60" s="861"/>
      <c r="TK60" s="861"/>
      <c r="TL60" s="861"/>
      <c r="TU60" s="861"/>
      <c r="TV60" s="861"/>
      <c r="UE60" s="861"/>
      <c r="UF60" s="861"/>
      <c r="UO60" s="861"/>
      <c r="UP60" s="861"/>
      <c r="UY60" s="861"/>
      <c r="UZ60" s="861"/>
      <c r="VI60" s="861"/>
      <c r="VJ60" s="861"/>
      <c r="VS60" s="861"/>
      <c r="VT60" s="861"/>
      <c r="WC60" s="861"/>
      <c r="WD60" s="861"/>
      <c r="WM60" s="861"/>
      <c r="WN60" s="861"/>
      <c r="WW60" s="861"/>
      <c r="WX60" s="861"/>
      <c r="XG60" s="861"/>
      <c r="XH60" s="861"/>
      <c r="XQ60" s="861"/>
      <c r="XR60" s="861"/>
      <c r="YA60" s="861"/>
      <c r="YB60" s="861"/>
      <c r="YK60" s="861"/>
      <c r="YL60" s="861"/>
      <c r="YU60" s="861"/>
      <c r="YV60" s="861"/>
      <c r="ZE60" s="861"/>
      <c r="ZF60" s="861"/>
      <c r="ZO60" s="861"/>
      <c r="ZP60" s="861"/>
      <c r="ZY60" s="861"/>
      <c r="ZZ60" s="861"/>
      <c r="AAI60" s="861"/>
      <c r="AAJ60" s="861"/>
      <c r="AAS60" s="861"/>
      <c r="AAT60" s="861"/>
      <c r="ABC60" s="861"/>
      <c r="ABD60" s="861"/>
      <c r="ABM60" s="861"/>
      <c r="ABN60" s="861"/>
      <c r="ABW60" s="861"/>
      <c r="ABX60" s="861"/>
      <c r="ACG60" s="861"/>
      <c r="ACH60" s="861"/>
      <c r="ACQ60" s="861"/>
      <c r="ACR60" s="861"/>
      <c r="ADA60" s="861"/>
      <c r="ADB60" s="861"/>
      <c r="ADK60" s="861"/>
      <c r="ADL60" s="861"/>
      <c r="ADU60" s="861"/>
      <c r="ADV60" s="861"/>
      <c r="AEE60" s="861"/>
      <c r="AEF60" s="861"/>
      <c r="AEO60" s="861"/>
      <c r="AEP60" s="861"/>
      <c r="AEY60" s="861"/>
      <c r="AEZ60" s="861"/>
      <c r="AFI60" s="861"/>
      <c r="AFJ60" s="861"/>
      <c r="AFS60" s="861"/>
      <c r="AFT60" s="861"/>
      <c r="AGC60" s="861"/>
      <c r="AGD60" s="861"/>
      <c r="AGM60" s="861"/>
      <c r="AGN60" s="861"/>
      <c r="AGW60" s="861"/>
      <c r="AGX60" s="861"/>
      <c r="AHG60" s="861"/>
      <c r="AHH60" s="861"/>
      <c r="AHQ60" s="861"/>
      <c r="AHR60" s="861"/>
      <c r="AIA60" s="861"/>
      <c r="AIB60" s="861"/>
      <c r="AIK60" s="861"/>
      <c r="AIL60" s="861"/>
      <c r="AIU60" s="861"/>
      <c r="AIV60" s="861"/>
      <c r="AJE60" s="861"/>
      <c r="AJF60" s="861"/>
      <c r="AJO60" s="861"/>
      <c r="AJP60" s="861"/>
      <c r="AJY60" s="861"/>
      <c r="AJZ60" s="861"/>
      <c r="AKI60" s="861"/>
      <c r="AKJ60" s="861"/>
      <c r="AKS60" s="861"/>
      <c r="AKT60" s="861"/>
      <c r="ALC60" s="861"/>
      <c r="ALD60" s="861"/>
      <c r="ALM60" s="861"/>
      <c r="ALN60" s="861"/>
      <c r="ALW60" s="861"/>
      <c r="ALX60" s="861"/>
      <c r="AMG60" s="861"/>
      <c r="AMH60" s="861"/>
      <c r="AMQ60" s="861"/>
      <c r="AMR60" s="861"/>
      <c r="ANA60" s="861"/>
      <c r="ANB60" s="861"/>
      <c r="ANK60" s="861"/>
      <c r="ANL60" s="861"/>
      <c r="ANU60" s="861"/>
      <c r="ANV60" s="861"/>
      <c r="AOE60" s="861"/>
      <c r="AOF60" s="861"/>
      <c r="AOO60" s="861"/>
      <c r="AOP60" s="861"/>
      <c r="AOY60" s="861"/>
      <c r="AOZ60" s="861"/>
      <c r="API60" s="861"/>
      <c r="APJ60" s="861"/>
      <c r="APS60" s="861"/>
      <c r="APT60" s="861"/>
      <c r="AQC60" s="861"/>
      <c r="AQD60" s="861"/>
      <c r="AQM60" s="861"/>
      <c r="AQN60" s="861"/>
      <c r="AQW60" s="861"/>
      <c r="AQX60" s="861"/>
      <c r="ARG60" s="861"/>
      <c r="ARH60" s="861"/>
      <c r="ARQ60" s="861"/>
      <c r="ARR60" s="861"/>
      <c r="ASA60" s="861"/>
      <c r="ASB60" s="861"/>
      <c r="ASK60" s="861"/>
      <c r="ASL60" s="861"/>
      <c r="ASU60" s="861"/>
      <c r="ASV60" s="861"/>
      <c r="ATE60" s="861"/>
      <c r="ATF60" s="861"/>
      <c r="ATO60" s="861"/>
      <c r="ATP60" s="861"/>
      <c r="ATY60" s="861"/>
      <c r="ATZ60" s="861"/>
      <c r="AUI60" s="861"/>
      <c r="AUJ60" s="861"/>
      <c r="AUS60" s="861"/>
      <c r="AUT60" s="861"/>
      <c r="AVC60" s="861"/>
      <c r="AVD60" s="861"/>
      <c r="AVM60" s="861"/>
      <c r="AVN60" s="861"/>
      <c r="AVW60" s="861"/>
      <c r="AVX60" s="861"/>
      <c r="AWG60" s="861"/>
      <c r="AWH60" s="861"/>
      <c r="AWQ60" s="861"/>
      <c r="AWR60" s="861"/>
      <c r="AXA60" s="861"/>
      <c r="AXB60" s="861"/>
      <c r="AXK60" s="861"/>
      <c r="AXL60" s="861"/>
      <c r="AXU60" s="861"/>
      <c r="AXV60" s="861"/>
      <c r="AYE60" s="861"/>
      <c r="AYF60" s="861"/>
      <c r="AYO60" s="861"/>
      <c r="AYP60" s="861"/>
      <c r="AYY60" s="861"/>
      <c r="AYZ60" s="861"/>
      <c r="AZI60" s="861"/>
      <c r="AZJ60" s="861"/>
      <c r="AZS60" s="861"/>
      <c r="AZT60" s="861"/>
      <c r="BAC60" s="861"/>
      <c r="BAD60" s="861"/>
      <c r="BAM60" s="861"/>
      <c r="BAN60" s="861"/>
      <c r="BAW60" s="861"/>
      <c r="BAX60" s="861"/>
      <c r="BBG60" s="861"/>
      <c r="BBH60" s="861"/>
      <c r="BBQ60" s="861"/>
      <c r="BBR60" s="861"/>
      <c r="BCA60" s="861"/>
      <c r="BCB60" s="861"/>
      <c r="BCK60" s="861"/>
      <c r="BCL60" s="861"/>
      <c r="BCU60" s="861"/>
      <c r="BCV60" s="861"/>
      <c r="BDE60" s="861"/>
      <c r="BDF60" s="861"/>
      <c r="BDO60" s="861"/>
      <c r="BDP60" s="861"/>
      <c r="BDY60" s="861"/>
      <c r="BDZ60" s="861"/>
      <c r="BEI60" s="861"/>
      <c r="BEJ60" s="861"/>
      <c r="BES60" s="861"/>
      <c r="BET60" s="861"/>
      <c r="BFC60" s="861"/>
      <c r="BFD60" s="861"/>
      <c r="BFM60" s="861"/>
      <c r="BFN60" s="861"/>
      <c r="BFW60" s="861"/>
      <c r="BFX60" s="861"/>
      <c r="BGG60" s="861"/>
      <c r="BGH60" s="861"/>
      <c r="BGQ60" s="861"/>
      <c r="BGR60" s="861"/>
      <c r="BHA60" s="861"/>
      <c r="BHB60" s="861"/>
      <c r="BHK60" s="861"/>
      <c r="BHL60" s="861"/>
      <c r="BHU60" s="861"/>
      <c r="BHV60" s="861"/>
      <c r="BIE60" s="861"/>
      <c r="BIF60" s="861"/>
      <c r="BIO60" s="861"/>
      <c r="BIP60" s="861"/>
      <c r="BIY60" s="861"/>
      <c r="BIZ60" s="861"/>
      <c r="BJI60" s="861"/>
      <c r="BJJ60" s="861"/>
      <c r="BJS60" s="861"/>
      <c r="BJT60" s="861"/>
      <c r="BKC60" s="861"/>
      <c r="BKD60" s="861"/>
      <c r="BKM60" s="861"/>
      <c r="BKN60" s="861"/>
      <c r="BKW60" s="861"/>
      <c r="BKX60" s="861"/>
      <c r="BLG60" s="861"/>
      <c r="BLH60" s="861"/>
      <c r="BLQ60" s="861"/>
      <c r="BLR60" s="861"/>
      <c r="BMA60" s="861"/>
      <c r="BMB60" s="861"/>
      <c r="BMK60" s="861"/>
      <c r="BML60" s="861"/>
      <c r="BMU60" s="861"/>
      <c r="BMV60" s="861"/>
      <c r="BNE60" s="861"/>
      <c r="BNF60" s="861"/>
      <c r="BNO60" s="861"/>
      <c r="BNP60" s="861"/>
      <c r="BNY60" s="861"/>
      <c r="BNZ60" s="861"/>
      <c r="BOI60" s="861"/>
      <c r="BOJ60" s="861"/>
      <c r="BOS60" s="861"/>
      <c r="BOT60" s="861"/>
      <c r="BPC60" s="861"/>
      <c r="BPD60" s="861"/>
      <c r="BPM60" s="861"/>
      <c r="BPN60" s="861"/>
      <c r="BPW60" s="861"/>
      <c r="BPX60" s="861"/>
      <c r="BQG60" s="861"/>
      <c r="BQH60" s="861"/>
      <c r="BQQ60" s="861"/>
      <c r="BQR60" s="861"/>
      <c r="BRA60" s="861"/>
      <c r="BRB60" s="861"/>
      <c r="BRK60" s="861"/>
      <c r="BRL60" s="861"/>
      <c r="BRU60" s="861"/>
      <c r="BRV60" s="861"/>
      <c r="BSE60" s="861"/>
      <c r="BSF60" s="861"/>
      <c r="BSO60" s="861"/>
      <c r="BSP60" s="861"/>
      <c r="BSY60" s="861"/>
      <c r="BSZ60" s="861"/>
      <c r="BTI60" s="861"/>
      <c r="BTJ60" s="861"/>
      <c r="BTS60" s="861"/>
      <c r="BTT60" s="861"/>
      <c r="BUC60" s="861"/>
      <c r="BUD60" s="861"/>
      <c r="BUM60" s="861"/>
      <c r="BUN60" s="861"/>
      <c r="BUW60" s="861"/>
      <c r="BUX60" s="861"/>
      <c r="BVG60" s="861"/>
      <c r="BVH60" s="861"/>
      <c r="BVQ60" s="861"/>
      <c r="BVR60" s="861"/>
      <c r="BWA60" s="861"/>
      <c r="BWB60" s="861"/>
      <c r="BWK60" s="861"/>
      <c r="BWL60" s="861"/>
      <c r="BWU60" s="861"/>
      <c r="BWV60" s="861"/>
      <c r="BXE60" s="861"/>
      <c r="BXF60" s="861"/>
      <c r="BXO60" s="861"/>
      <c r="BXP60" s="861"/>
      <c r="BXY60" s="861"/>
      <c r="BXZ60" s="861"/>
      <c r="BYI60" s="861"/>
      <c r="BYJ60" s="861"/>
      <c r="BYS60" s="861"/>
      <c r="BYT60" s="861"/>
      <c r="BZC60" s="861"/>
      <c r="BZD60" s="861"/>
      <c r="BZM60" s="861"/>
      <c r="BZN60" s="861"/>
      <c r="BZW60" s="861"/>
      <c r="BZX60" s="861"/>
      <c r="CAG60" s="861"/>
      <c r="CAH60" s="861"/>
      <c r="CAQ60" s="861"/>
      <c r="CAR60" s="861"/>
      <c r="CBA60" s="861"/>
      <c r="CBB60" s="861"/>
      <c r="CBK60" s="861"/>
      <c r="CBL60" s="861"/>
      <c r="CBU60" s="861"/>
      <c r="CBV60" s="861"/>
      <c r="CCE60" s="861"/>
      <c r="CCF60" s="861"/>
      <c r="CCO60" s="861"/>
      <c r="CCP60" s="861"/>
      <c r="CCY60" s="861"/>
      <c r="CCZ60" s="861"/>
      <c r="CDI60" s="861"/>
      <c r="CDJ60" s="861"/>
      <c r="CDS60" s="861"/>
      <c r="CDT60" s="861"/>
      <c r="CEC60" s="861"/>
      <c r="CED60" s="861"/>
      <c r="CEM60" s="861"/>
      <c r="CEN60" s="861"/>
      <c r="CEW60" s="861"/>
      <c r="CEX60" s="861"/>
      <c r="CFG60" s="861"/>
      <c r="CFH60" s="861"/>
      <c r="CFQ60" s="861"/>
      <c r="CFR60" s="861"/>
      <c r="CGA60" s="861"/>
      <c r="CGB60" s="861"/>
      <c r="CGK60" s="861"/>
      <c r="CGL60" s="861"/>
      <c r="CGU60" s="861"/>
      <c r="CGV60" s="861"/>
      <c r="CHE60" s="861"/>
      <c r="CHF60" s="861"/>
      <c r="CHO60" s="861"/>
      <c r="CHP60" s="861"/>
      <c r="CHY60" s="861"/>
      <c r="CHZ60" s="861"/>
      <c r="CII60" s="861"/>
      <c r="CIJ60" s="861"/>
      <c r="CIS60" s="861"/>
      <c r="CIT60" s="861"/>
      <c r="CJC60" s="861"/>
      <c r="CJD60" s="861"/>
      <c r="CJM60" s="861"/>
      <c r="CJN60" s="861"/>
      <c r="CJW60" s="861"/>
      <c r="CJX60" s="861"/>
      <c r="CKG60" s="861"/>
      <c r="CKH60" s="861"/>
      <c r="CKQ60" s="861"/>
      <c r="CKR60" s="861"/>
      <c r="CLA60" s="861"/>
      <c r="CLB60" s="861"/>
      <c r="CLK60" s="861"/>
      <c r="CLL60" s="861"/>
      <c r="CLU60" s="861"/>
      <c r="CLV60" s="861"/>
      <c r="CME60" s="861"/>
      <c r="CMF60" s="861"/>
      <c r="CMO60" s="861"/>
      <c r="CMP60" s="861"/>
      <c r="CMY60" s="861"/>
      <c r="CMZ60" s="861"/>
      <c r="CNI60" s="861"/>
      <c r="CNJ60" s="861"/>
      <c r="CNS60" s="861"/>
      <c r="CNT60" s="861"/>
      <c r="COC60" s="861"/>
      <c r="COD60" s="861"/>
      <c r="COM60" s="861"/>
      <c r="CON60" s="861"/>
      <c r="COW60" s="861"/>
      <c r="COX60" s="861"/>
      <c r="CPG60" s="861"/>
      <c r="CPH60" s="861"/>
      <c r="CPQ60" s="861"/>
      <c r="CPR60" s="861"/>
      <c r="CQA60" s="861"/>
      <c r="CQB60" s="861"/>
      <c r="CQK60" s="861"/>
      <c r="CQL60" s="861"/>
      <c r="CQU60" s="861"/>
      <c r="CQV60" s="861"/>
      <c r="CRE60" s="861"/>
      <c r="CRF60" s="861"/>
      <c r="CRO60" s="861"/>
      <c r="CRP60" s="861"/>
      <c r="CRY60" s="861"/>
      <c r="CRZ60" s="861"/>
      <c r="CSI60" s="861"/>
      <c r="CSJ60" s="861"/>
      <c r="CSS60" s="861"/>
      <c r="CST60" s="861"/>
      <c r="CTC60" s="861"/>
      <c r="CTD60" s="861"/>
      <c r="CTM60" s="861"/>
      <c r="CTN60" s="861"/>
      <c r="CTW60" s="861"/>
      <c r="CTX60" s="861"/>
      <c r="CUG60" s="861"/>
      <c r="CUH60" s="861"/>
      <c r="CUQ60" s="861"/>
      <c r="CUR60" s="861"/>
      <c r="CVA60" s="861"/>
      <c r="CVB60" s="861"/>
      <c r="CVK60" s="861"/>
      <c r="CVL60" s="861"/>
      <c r="CVU60" s="861"/>
      <c r="CVV60" s="861"/>
      <c r="CWE60" s="861"/>
      <c r="CWF60" s="861"/>
      <c r="CWO60" s="861"/>
      <c r="CWP60" s="861"/>
      <c r="CWY60" s="861"/>
      <c r="CWZ60" s="861"/>
      <c r="CXI60" s="861"/>
      <c r="CXJ60" s="861"/>
      <c r="CXS60" s="861"/>
      <c r="CXT60" s="861"/>
      <c r="CYC60" s="861"/>
      <c r="CYD60" s="861"/>
      <c r="CYM60" s="861"/>
      <c r="CYN60" s="861"/>
      <c r="CYW60" s="861"/>
      <c r="CYX60" s="861"/>
      <c r="CZG60" s="861"/>
      <c r="CZH60" s="861"/>
      <c r="CZQ60" s="861"/>
      <c r="CZR60" s="861"/>
      <c r="DAA60" s="861"/>
      <c r="DAB60" s="861"/>
      <c r="DAK60" s="861"/>
      <c r="DAL60" s="861"/>
      <c r="DAU60" s="861"/>
      <c r="DAV60" s="861"/>
      <c r="DBE60" s="861"/>
      <c r="DBF60" s="861"/>
      <c r="DBO60" s="861"/>
      <c r="DBP60" s="861"/>
      <c r="DBY60" s="861"/>
      <c r="DBZ60" s="861"/>
      <c r="DCI60" s="861"/>
      <c r="DCJ60" s="861"/>
      <c r="DCS60" s="861"/>
      <c r="DCT60" s="861"/>
      <c r="DDC60" s="861"/>
      <c r="DDD60" s="861"/>
      <c r="DDM60" s="861"/>
      <c r="DDN60" s="861"/>
      <c r="DDW60" s="861"/>
      <c r="DDX60" s="861"/>
      <c r="DEG60" s="861"/>
      <c r="DEH60" s="861"/>
      <c r="DEQ60" s="861"/>
      <c r="DER60" s="861"/>
      <c r="DFA60" s="861"/>
      <c r="DFB60" s="861"/>
      <c r="DFK60" s="861"/>
      <c r="DFL60" s="861"/>
      <c r="DFU60" s="861"/>
      <c r="DFV60" s="861"/>
      <c r="DGE60" s="861"/>
      <c r="DGF60" s="861"/>
      <c r="DGO60" s="861"/>
      <c r="DGP60" s="861"/>
      <c r="DGY60" s="861"/>
      <c r="DGZ60" s="861"/>
      <c r="DHI60" s="861"/>
      <c r="DHJ60" s="861"/>
      <c r="DHS60" s="861"/>
      <c r="DHT60" s="861"/>
      <c r="DIC60" s="861"/>
      <c r="DID60" s="861"/>
      <c r="DIM60" s="861"/>
      <c r="DIN60" s="861"/>
      <c r="DIW60" s="861"/>
      <c r="DIX60" s="861"/>
      <c r="DJG60" s="861"/>
      <c r="DJH60" s="861"/>
      <c r="DJQ60" s="861"/>
      <c r="DJR60" s="861"/>
      <c r="DKA60" s="861"/>
      <c r="DKB60" s="861"/>
      <c r="DKK60" s="861"/>
      <c r="DKL60" s="861"/>
      <c r="DKU60" s="861"/>
      <c r="DKV60" s="861"/>
      <c r="DLE60" s="861"/>
      <c r="DLF60" s="861"/>
      <c r="DLO60" s="861"/>
      <c r="DLP60" s="861"/>
      <c r="DLY60" s="861"/>
      <c r="DLZ60" s="861"/>
      <c r="DMI60" s="861"/>
      <c r="DMJ60" s="861"/>
      <c r="DMS60" s="861"/>
      <c r="DMT60" s="861"/>
      <c r="DNC60" s="861"/>
      <c r="DND60" s="861"/>
      <c r="DNM60" s="861"/>
      <c r="DNN60" s="861"/>
      <c r="DNW60" s="861"/>
      <c r="DNX60" s="861"/>
      <c r="DOG60" s="861"/>
      <c r="DOH60" s="861"/>
      <c r="DOQ60" s="861"/>
      <c r="DOR60" s="861"/>
      <c r="DPA60" s="861"/>
      <c r="DPB60" s="861"/>
      <c r="DPK60" s="861"/>
      <c r="DPL60" s="861"/>
      <c r="DPU60" s="861"/>
      <c r="DPV60" s="861"/>
      <c r="DQE60" s="861"/>
      <c r="DQF60" s="861"/>
      <c r="DQO60" s="861"/>
      <c r="DQP60" s="861"/>
      <c r="DQY60" s="861"/>
      <c r="DQZ60" s="861"/>
      <c r="DRI60" s="861"/>
      <c r="DRJ60" s="861"/>
      <c r="DRS60" s="861"/>
      <c r="DRT60" s="861"/>
      <c r="DSC60" s="861"/>
      <c r="DSD60" s="861"/>
      <c r="DSM60" s="861"/>
      <c r="DSN60" s="861"/>
      <c r="DSW60" s="861"/>
      <c r="DSX60" s="861"/>
      <c r="DTG60" s="861"/>
      <c r="DTH60" s="861"/>
      <c r="DTQ60" s="861"/>
      <c r="DTR60" s="861"/>
      <c r="DUA60" s="861"/>
      <c r="DUB60" s="861"/>
      <c r="DUK60" s="861"/>
      <c r="DUL60" s="861"/>
      <c r="DUU60" s="861"/>
      <c r="DUV60" s="861"/>
      <c r="DVE60" s="861"/>
      <c r="DVF60" s="861"/>
      <c r="DVO60" s="861"/>
      <c r="DVP60" s="861"/>
      <c r="DVY60" s="861"/>
      <c r="DVZ60" s="861"/>
      <c r="DWI60" s="861"/>
      <c r="DWJ60" s="861"/>
      <c r="DWS60" s="861"/>
      <c r="DWT60" s="861"/>
      <c r="DXC60" s="861"/>
      <c r="DXD60" s="861"/>
      <c r="DXM60" s="861"/>
      <c r="DXN60" s="861"/>
      <c r="DXW60" s="861"/>
      <c r="DXX60" s="861"/>
      <c r="DYG60" s="861"/>
      <c r="DYH60" s="861"/>
      <c r="DYQ60" s="861"/>
      <c r="DYR60" s="861"/>
      <c r="DZA60" s="861"/>
      <c r="DZB60" s="861"/>
      <c r="DZK60" s="861"/>
      <c r="DZL60" s="861"/>
      <c r="DZU60" s="861"/>
      <c r="DZV60" s="861"/>
      <c r="EAE60" s="861"/>
      <c r="EAF60" s="861"/>
      <c r="EAO60" s="861"/>
      <c r="EAP60" s="861"/>
      <c r="EAY60" s="861"/>
      <c r="EAZ60" s="861"/>
      <c r="EBI60" s="861"/>
      <c r="EBJ60" s="861"/>
      <c r="EBS60" s="861"/>
      <c r="EBT60" s="861"/>
      <c r="ECC60" s="861"/>
      <c r="ECD60" s="861"/>
      <c r="ECM60" s="861"/>
      <c r="ECN60" s="861"/>
      <c r="ECW60" s="861"/>
      <c r="ECX60" s="861"/>
      <c r="EDG60" s="861"/>
      <c r="EDH60" s="861"/>
      <c r="EDQ60" s="861"/>
      <c r="EDR60" s="861"/>
      <c r="EEA60" s="861"/>
      <c r="EEB60" s="861"/>
      <c r="EEK60" s="861"/>
      <c r="EEL60" s="861"/>
      <c r="EEU60" s="861"/>
      <c r="EEV60" s="861"/>
      <c r="EFE60" s="861"/>
      <c r="EFF60" s="861"/>
      <c r="EFO60" s="861"/>
      <c r="EFP60" s="861"/>
      <c r="EFY60" s="861"/>
      <c r="EFZ60" s="861"/>
      <c r="EGI60" s="861"/>
      <c r="EGJ60" s="861"/>
      <c r="EGS60" s="861"/>
      <c r="EGT60" s="861"/>
      <c r="EHC60" s="861"/>
      <c r="EHD60" s="861"/>
      <c r="EHM60" s="861"/>
      <c r="EHN60" s="861"/>
      <c r="EHW60" s="861"/>
      <c r="EHX60" s="861"/>
      <c r="EIG60" s="861"/>
      <c r="EIH60" s="861"/>
      <c r="EIQ60" s="861"/>
      <c r="EIR60" s="861"/>
      <c r="EJA60" s="861"/>
      <c r="EJB60" s="861"/>
      <c r="EJK60" s="861"/>
      <c r="EJL60" s="861"/>
      <c r="EJU60" s="861"/>
      <c r="EJV60" s="861"/>
      <c r="EKE60" s="861"/>
      <c r="EKF60" s="861"/>
      <c r="EKO60" s="861"/>
      <c r="EKP60" s="861"/>
      <c r="EKY60" s="861"/>
      <c r="EKZ60" s="861"/>
      <c r="ELI60" s="861"/>
      <c r="ELJ60" s="861"/>
      <c r="ELS60" s="861"/>
      <c r="ELT60" s="861"/>
      <c r="EMC60" s="861"/>
      <c r="EMD60" s="861"/>
      <c r="EMM60" s="861"/>
      <c r="EMN60" s="861"/>
      <c r="EMW60" s="861"/>
      <c r="EMX60" s="861"/>
      <c r="ENG60" s="861"/>
      <c r="ENH60" s="861"/>
      <c r="ENQ60" s="861"/>
      <c r="ENR60" s="861"/>
      <c r="EOA60" s="861"/>
      <c r="EOB60" s="861"/>
      <c r="EOK60" s="861"/>
      <c r="EOL60" s="861"/>
      <c r="EOU60" s="861"/>
      <c r="EOV60" s="861"/>
      <c r="EPE60" s="861"/>
      <c r="EPF60" s="861"/>
      <c r="EPO60" s="861"/>
      <c r="EPP60" s="861"/>
      <c r="EPY60" s="861"/>
      <c r="EPZ60" s="861"/>
      <c r="EQI60" s="861"/>
      <c r="EQJ60" s="861"/>
      <c r="EQS60" s="861"/>
      <c r="EQT60" s="861"/>
      <c r="ERC60" s="861"/>
      <c r="ERD60" s="861"/>
      <c r="ERM60" s="861"/>
      <c r="ERN60" s="861"/>
      <c r="ERW60" s="861"/>
      <c r="ERX60" s="861"/>
      <c r="ESG60" s="861"/>
      <c r="ESH60" s="861"/>
      <c r="ESQ60" s="861"/>
      <c r="ESR60" s="861"/>
      <c r="ETA60" s="861"/>
      <c r="ETB60" s="861"/>
      <c r="ETK60" s="861"/>
      <c r="ETL60" s="861"/>
      <c r="ETU60" s="861"/>
      <c r="ETV60" s="861"/>
      <c r="EUE60" s="861"/>
      <c r="EUF60" s="861"/>
      <c r="EUO60" s="861"/>
      <c r="EUP60" s="861"/>
      <c r="EUY60" s="861"/>
      <c r="EUZ60" s="861"/>
      <c r="EVI60" s="861"/>
      <c r="EVJ60" s="861"/>
      <c r="EVS60" s="861"/>
      <c r="EVT60" s="861"/>
      <c r="EWC60" s="861"/>
      <c r="EWD60" s="861"/>
      <c r="EWM60" s="861"/>
      <c r="EWN60" s="861"/>
      <c r="EWW60" s="861"/>
      <c r="EWX60" s="861"/>
      <c r="EXG60" s="861"/>
      <c r="EXH60" s="861"/>
      <c r="EXQ60" s="861"/>
      <c r="EXR60" s="861"/>
      <c r="EYA60" s="861"/>
      <c r="EYB60" s="861"/>
      <c r="EYK60" s="861"/>
      <c r="EYL60" s="861"/>
      <c r="EYU60" s="861"/>
      <c r="EYV60" s="861"/>
      <c r="EZE60" s="861"/>
      <c r="EZF60" s="861"/>
      <c r="EZO60" s="861"/>
      <c r="EZP60" s="861"/>
      <c r="EZY60" s="861"/>
      <c r="EZZ60" s="861"/>
      <c r="FAI60" s="861"/>
      <c r="FAJ60" s="861"/>
      <c r="FAS60" s="861"/>
      <c r="FAT60" s="861"/>
      <c r="FBC60" s="861"/>
      <c r="FBD60" s="861"/>
      <c r="FBM60" s="861"/>
      <c r="FBN60" s="861"/>
      <c r="FBW60" s="861"/>
      <c r="FBX60" s="861"/>
      <c r="FCG60" s="861"/>
      <c r="FCH60" s="861"/>
      <c r="FCQ60" s="861"/>
      <c r="FCR60" s="861"/>
      <c r="FDA60" s="861"/>
      <c r="FDB60" s="861"/>
      <c r="FDK60" s="861"/>
      <c r="FDL60" s="861"/>
      <c r="FDU60" s="861"/>
      <c r="FDV60" s="861"/>
      <c r="FEE60" s="861"/>
      <c r="FEF60" s="861"/>
      <c r="FEO60" s="861"/>
      <c r="FEP60" s="861"/>
      <c r="FEY60" s="861"/>
      <c r="FEZ60" s="861"/>
      <c r="FFI60" s="861"/>
      <c r="FFJ60" s="861"/>
      <c r="FFS60" s="861"/>
      <c r="FFT60" s="861"/>
      <c r="FGC60" s="861"/>
      <c r="FGD60" s="861"/>
      <c r="FGM60" s="861"/>
      <c r="FGN60" s="861"/>
      <c r="FGW60" s="861"/>
      <c r="FGX60" s="861"/>
      <c r="FHG60" s="861"/>
      <c r="FHH60" s="861"/>
      <c r="FHQ60" s="861"/>
      <c r="FHR60" s="861"/>
      <c r="FIA60" s="861"/>
      <c r="FIB60" s="861"/>
      <c r="FIK60" s="861"/>
      <c r="FIL60" s="861"/>
      <c r="FIU60" s="861"/>
      <c r="FIV60" s="861"/>
      <c r="FJE60" s="861"/>
      <c r="FJF60" s="861"/>
      <c r="FJO60" s="861"/>
      <c r="FJP60" s="861"/>
      <c r="FJY60" s="861"/>
      <c r="FJZ60" s="861"/>
      <c r="FKI60" s="861"/>
      <c r="FKJ60" s="861"/>
      <c r="FKS60" s="861"/>
      <c r="FKT60" s="861"/>
      <c r="FLC60" s="861"/>
      <c r="FLD60" s="861"/>
      <c r="FLM60" s="861"/>
      <c r="FLN60" s="861"/>
      <c r="FLW60" s="861"/>
      <c r="FLX60" s="861"/>
      <c r="FMG60" s="861"/>
      <c r="FMH60" s="861"/>
      <c r="FMQ60" s="861"/>
      <c r="FMR60" s="861"/>
      <c r="FNA60" s="861"/>
      <c r="FNB60" s="861"/>
      <c r="FNK60" s="861"/>
      <c r="FNL60" s="861"/>
      <c r="FNU60" s="861"/>
      <c r="FNV60" s="861"/>
      <c r="FOE60" s="861"/>
      <c r="FOF60" s="861"/>
      <c r="FOO60" s="861"/>
      <c r="FOP60" s="861"/>
      <c r="FOY60" s="861"/>
      <c r="FOZ60" s="861"/>
      <c r="FPI60" s="861"/>
      <c r="FPJ60" s="861"/>
      <c r="FPS60" s="861"/>
      <c r="FPT60" s="861"/>
      <c r="FQC60" s="861"/>
      <c r="FQD60" s="861"/>
      <c r="FQM60" s="861"/>
      <c r="FQN60" s="861"/>
      <c r="FQW60" s="861"/>
      <c r="FQX60" s="861"/>
      <c r="FRG60" s="861"/>
      <c r="FRH60" s="861"/>
      <c r="FRQ60" s="861"/>
      <c r="FRR60" s="861"/>
      <c r="FSA60" s="861"/>
      <c r="FSB60" s="861"/>
      <c r="FSK60" s="861"/>
      <c r="FSL60" s="861"/>
      <c r="FSU60" s="861"/>
      <c r="FSV60" s="861"/>
      <c r="FTE60" s="861"/>
      <c r="FTF60" s="861"/>
      <c r="FTO60" s="861"/>
      <c r="FTP60" s="861"/>
      <c r="FTY60" s="861"/>
      <c r="FTZ60" s="861"/>
      <c r="FUI60" s="861"/>
      <c r="FUJ60" s="861"/>
      <c r="FUS60" s="861"/>
      <c r="FUT60" s="861"/>
      <c r="FVC60" s="861"/>
      <c r="FVD60" s="861"/>
      <c r="FVM60" s="861"/>
      <c r="FVN60" s="861"/>
      <c r="FVW60" s="861"/>
      <c r="FVX60" s="861"/>
      <c r="FWG60" s="861"/>
      <c r="FWH60" s="861"/>
      <c r="FWQ60" s="861"/>
      <c r="FWR60" s="861"/>
      <c r="FXA60" s="861"/>
      <c r="FXB60" s="861"/>
      <c r="FXK60" s="861"/>
      <c r="FXL60" s="861"/>
      <c r="FXU60" s="861"/>
      <c r="FXV60" s="861"/>
      <c r="FYE60" s="861"/>
      <c r="FYF60" s="861"/>
      <c r="FYO60" s="861"/>
      <c r="FYP60" s="861"/>
      <c r="FYY60" s="861"/>
      <c r="FYZ60" s="861"/>
      <c r="FZI60" s="861"/>
      <c r="FZJ60" s="861"/>
      <c r="FZS60" s="861"/>
      <c r="FZT60" s="861"/>
      <c r="GAC60" s="861"/>
      <c r="GAD60" s="861"/>
      <c r="GAM60" s="861"/>
      <c r="GAN60" s="861"/>
      <c r="GAW60" s="861"/>
      <c r="GAX60" s="861"/>
      <c r="GBG60" s="861"/>
      <c r="GBH60" s="861"/>
      <c r="GBQ60" s="861"/>
      <c r="GBR60" s="861"/>
      <c r="GCA60" s="861"/>
      <c r="GCB60" s="861"/>
      <c r="GCK60" s="861"/>
      <c r="GCL60" s="861"/>
      <c r="GCU60" s="861"/>
      <c r="GCV60" s="861"/>
      <c r="GDE60" s="861"/>
      <c r="GDF60" s="861"/>
      <c r="GDO60" s="861"/>
      <c r="GDP60" s="861"/>
      <c r="GDY60" s="861"/>
      <c r="GDZ60" s="861"/>
      <c r="GEI60" s="861"/>
      <c r="GEJ60" s="861"/>
      <c r="GES60" s="861"/>
      <c r="GET60" s="861"/>
      <c r="GFC60" s="861"/>
      <c r="GFD60" s="861"/>
      <c r="GFM60" s="861"/>
      <c r="GFN60" s="861"/>
      <c r="GFW60" s="861"/>
      <c r="GFX60" s="861"/>
      <c r="GGG60" s="861"/>
      <c r="GGH60" s="861"/>
      <c r="GGQ60" s="861"/>
      <c r="GGR60" s="861"/>
      <c r="GHA60" s="861"/>
      <c r="GHB60" s="861"/>
      <c r="GHK60" s="861"/>
      <c r="GHL60" s="861"/>
      <c r="GHU60" s="861"/>
      <c r="GHV60" s="861"/>
      <c r="GIE60" s="861"/>
      <c r="GIF60" s="861"/>
      <c r="GIO60" s="861"/>
      <c r="GIP60" s="861"/>
      <c r="GIY60" s="861"/>
      <c r="GIZ60" s="861"/>
      <c r="GJI60" s="861"/>
      <c r="GJJ60" s="861"/>
      <c r="GJS60" s="861"/>
      <c r="GJT60" s="861"/>
      <c r="GKC60" s="861"/>
      <c r="GKD60" s="861"/>
      <c r="GKM60" s="861"/>
      <c r="GKN60" s="861"/>
      <c r="GKW60" s="861"/>
      <c r="GKX60" s="861"/>
      <c r="GLG60" s="861"/>
      <c r="GLH60" s="861"/>
      <c r="GLQ60" s="861"/>
      <c r="GLR60" s="861"/>
      <c r="GMA60" s="861"/>
      <c r="GMB60" s="861"/>
      <c r="GMK60" s="861"/>
      <c r="GML60" s="861"/>
      <c r="GMU60" s="861"/>
      <c r="GMV60" s="861"/>
      <c r="GNE60" s="861"/>
      <c r="GNF60" s="861"/>
      <c r="GNO60" s="861"/>
      <c r="GNP60" s="861"/>
      <c r="GNY60" s="861"/>
      <c r="GNZ60" s="861"/>
      <c r="GOI60" s="861"/>
      <c r="GOJ60" s="861"/>
      <c r="GOS60" s="861"/>
      <c r="GOT60" s="861"/>
      <c r="GPC60" s="861"/>
      <c r="GPD60" s="861"/>
      <c r="GPM60" s="861"/>
      <c r="GPN60" s="861"/>
      <c r="GPW60" s="861"/>
      <c r="GPX60" s="861"/>
      <c r="GQG60" s="861"/>
      <c r="GQH60" s="861"/>
      <c r="GQQ60" s="861"/>
      <c r="GQR60" s="861"/>
      <c r="GRA60" s="861"/>
      <c r="GRB60" s="861"/>
      <c r="GRK60" s="861"/>
      <c r="GRL60" s="861"/>
      <c r="GRU60" s="861"/>
      <c r="GRV60" s="861"/>
      <c r="GSE60" s="861"/>
      <c r="GSF60" s="861"/>
      <c r="GSO60" s="861"/>
      <c r="GSP60" s="861"/>
      <c r="GSY60" s="861"/>
      <c r="GSZ60" s="861"/>
      <c r="GTI60" s="861"/>
      <c r="GTJ60" s="861"/>
      <c r="GTS60" s="861"/>
      <c r="GTT60" s="861"/>
      <c r="GUC60" s="861"/>
      <c r="GUD60" s="861"/>
      <c r="GUM60" s="861"/>
      <c r="GUN60" s="861"/>
      <c r="GUW60" s="861"/>
      <c r="GUX60" s="861"/>
      <c r="GVG60" s="861"/>
      <c r="GVH60" s="861"/>
      <c r="GVQ60" s="861"/>
      <c r="GVR60" s="861"/>
      <c r="GWA60" s="861"/>
      <c r="GWB60" s="861"/>
      <c r="GWK60" s="861"/>
      <c r="GWL60" s="861"/>
      <c r="GWU60" s="861"/>
      <c r="GWV60" s="861"/>
      <c r="GXE60" s="861"/>
      <c r="GXF60" s="861"/>
      <c r="GXO60" s="861"/>
      <c r="GXP60" s="861"/>
      <c r="GXY60" s="861"/>
      <c r="GXZ60" s="861"/>
      <c r="GYI60" s="861"/>
      <c r="GYJ60" s="861"/>
      <c r="GYS60" s="861"/>
      <c r="GYT60" s="861"/>
      <c r="GZC60" s="861"/>
      <c r="GZD60" s="861"/>
      <c r="GZM60" s="861"/>
      <c r="GZN60" s="861"/>
      <c r="GZW60" s="861"/>
      <c r="GZX60" s="861"/>
      <c r="HAG60" s="861"/>
      <c r="HAH60" s="861"/>
      <c r="HAQ60" s="861"/>
      <c r="HAR60" s="861"/>
      <c r="HBA60" s="861"/>
      <c r="HBB60" s="861"/>
      <c r="HBK60" s="861"/>
      <c r="HBL60" s="861"/>
      <c r="HBU60" s="861"/>
      <c r="HBV60" s="861"/>
      <c r="HCE60" s="861"/>
      <c r="HCF60" s="861"/>
      <c r="HCO60" s="861"/>
      <c r="HCP60" s="861"/>
      <c r="HCY60" s="861"/>
      <c r="HCZ60" s="861"/>
      <c r="HDI60" s="861"/>
      <c r="HDJ60" s="861"/>
      <c r="HDS60" s="861"/>
      <c r="HDT60" s="861"/>
      <c r="HEC60" s="861"/>
      <c r="HED60" s="861"/>
      <c r="HEM60" s="861"/>
      <c r="HEN60" s="861"/>
      <c r="HEW60" s="861"/>
      <c r="HEX60" s="861"/>
      <c r="HFG60" s="861"/>
      <c r="HFH60" s="861"/>
      <c r="HFQ60" s="861"/>
      <c r="HFR60" s="861"/>
      <c r="HGA60" s="861"/>
      <c r="HGB60" s="861"/>
      <c r="HGK60" s="861"/>
      <c r="HGL60" s="861"/>
      <c r="HGU60" s="861"/>
      <c r="HGV60" s="861"/>
      <c r="HHE60" s="861"/>
      <c r="HHF60" s="861"/>
      <c r="HHO60" s="861"/>
      <c r="HHP60" s="861"/>
      <c r="HHY60" s="861"/>
      <c r="HHZ60" s="861"/>
      <c r="HII60" s="861"/>
      <c r="HIJ60" s="861"/>
      <c r="HIS60" s="861"/>
      <c r="HIT60" s="861"/>
      <c r="HJC60" s="861"/>
      <c r="HJD60" s="861"/>
      <c r="HJM60" s="861"/>
      <c r="HJN60" s="861"/>
      <c r="HJW60" s="861"/>
      <c r="HJX60" s="861"/>
      <c r="HKG60" s="861"/>
      <c r="HKH60" s="861"/>
      <c r="HKQ60" s="861"/>
      <c r="HKR60" s="861"/>
      <c r="HLA60" s="861"/>
      <c r="HLB60" s="861"/>
      <c r="HLK60" s="861"/>
      <c r="HLL60" s="861"/>
      <c r="HLU60" s="861"/>
      <c r="HLV60" s="861"/>
      <c r="HME60" s="861"/>
      <c r="HMF60" s="861"/>
      <c r="HMO60" s="861"/>
      <c r="HMP60" s="861"/>
      <c r="HMY60" s="861"/>
      <c r="HMZ60" s="861"/>
      <c r="HNI60" s="861"/>
      <c r="HNJ60" s="861"/>
      <c r="HNS60" s="861"/>
      <c r="HNT60" s="861"/>
      <c r="HOC60" s="861"/>
      <c r="HOD60" s="861"/>
      <c r="HOM60" s="861"/>
      <c r="HON60" s="861"/>
      <c r="HOW60" s="861"/>
      <c r="HOX60" s="861"/>
      <c r="HPG60" s="861"/>
      <c r="HPH60" s="861"/>
      <c r="HPQ60" s="861"/>
      <c r="HPR60" s="861"/>
      <c r="HQA60" s="861"/>
      <c r="HQB60" s="861"/>
      <c r="HQK60" s="861"/>
      <c r="HQL60" s="861"/>
      <c r="HQU60" s="861"/>
      <c r="HQV60" s="861"/>
      <c r="HRE60" s="861"/>
      <c r="HRF60" s="861"/>
      <c r="HRO60" s="861"/>
      <c r="HRP60" s="861"/>
      <c r="HRY60" s="861"/>
      <c r="HRZ60" s="861"/>
      <c r="HSI60" s="861"/>
      <c r="HSJ60" s="861"/>
      <c r="HSS60" s="861"/>
      <c r="HST60" s="861"/>
      <c r="HTC60" s="861"/>
      <c r="HTD60" s="861"/>
      <c r="HTM60" s="861"/>
      <c r="HTN60" s="861"/>
      <c r="HTW60" s="861"/>
      <c r="HTX60" s="861"/>
      <c r="HUG60" s="861"/>
      <c r="HUH60" s="861"/>
      <c r="HUQ60" s="861"/>
      <c r="HUR60" s="861"/>
      <c r="HVA60" s="861"/>
      <c r="HVB60" s="861"/>
      <c r="HVK60" s="861"/>
      <c r="HVL60" s="861"/>
      <c r="HVU60" s="861"/>
      <c r="HVV60" s="861"/>
      <c r="HWE60" s="861"/>
      <c r="HWF60" s="861"/>
      <c r="HWO60" s="861"/>
      <c r="HWP60" s="861"/>
      <c r="HWY60" s="861"/>
      <c r="HWZ60" s="861"/>
      <c r="HXI60" s="861"/>
      <c r="HXJ60" s="861"/>
      <c r="HXS60" s="861"/>
      <c r="HXT60" s="861"/>
      <c r="HYC60" s="861"/>
      <c r="HYD60" s="861"/>
      <c r="HYM60" s="861"/>
      <c r="HYN60" s="861"/>
      <c r="HYW60" s="861"/>
      <c r="HYX60" s="861"/>
      <c r="HZG60" s="861"/>
      <c r="HZH60" s="861"/>
      <c r="HZQ60" s="861"/>
      <c r="HZR60" s="861"/>
      <c r="IAA60" s="861"/>
      <c r="IAB60" s="861"/>
      <c r="IAK60" s="861"/>
      <c r="IAL60" s="861"/>
      <c r="IAU60" s="861"/>
      <c r="IAV60" s="861"/>
      <c r="IBE60" s="861"/>
      <c r="IBF60" s="861"/>
      <c r="IBO60" s="861"/>
      <c r="IBP60" s="861"/>
      <c r="IBY60" s="861"/>
      <c r="IBZ60" s="861"/>
      <c r="ICI60" s="861"/>
      <c r="ICJ60" s="861"/>
      <c r="ICS60" s="861"/>
      <c r="ICT60" s="861"/>
      <c r="IDC60" s="861"/>
      <c r="IDD60" s="861"/>
      <c r="IDM60" s="861"/>
      <c r="IDN60" s="861"/>
      <c r="IDW60" s="861"/>
      <c r="IDX60" s="861"/>
      <c r="IEG60" s="861"/>
      <c r="IEH60" s="861"/>
      <c r="IEQ60" s="861"/>
      <c r="IER60" s="861"/>
      <c r="IFA60" s="861"/>
      <c r="IFB60" s="861"/>
      <c r="IFK60" s="861"/>
      <c r="IFL60" s="861"/>
      <c r="IFU60" s="861"/>
      <c r="IFV60" s="861"/>
      <c r="IGE60" s="861"/>
      <c r="IGF60" s="861"/>
      <c r="IGO60" s="861"/>
      <c r="IGP60" s="861"/>
      <c r="IGY60" s="861"/>
      <c r="IGZ60" s="861"/>
      <c r="IHI60" s="861"/>
      <c r="IHJ60" s="861"/>
      <c r="IHS60" s="861"/>
      <c r="IHT60" s="861"/>
      <c r="IIC60" s="861"/>
      <c r="IID60" s="861"/>
      <c r="IIM60" s="861"/>
      <c r="IIN60" s="861"/>
      <c r="IIW60" s="861"/>
      <c r="IIX60" s="861"/>
      <c r="IJG60" s="861"/>
      <c r="IJH60" s="861"/>
      <c r="IJQ60" s="861"/>
      <c r="IJR60" s="861"/>
      <c r="IKA60" s="861"/>
      <c r="IKB60" s="861"/>
      <c r="IKK60" s="861"/>
      <c r="IKL60" s="861"/>
      <c r="IKU60" s="861"/>
      <c r="IKV60" s="861"/>
      <c r="ILE60" s="861"/>
      <c r="ILF60" s="861"/>
      <c r="ILO60" s="861"/>
      <c r="ILP60" s="861"/>
      <c r="ILY60" s="861"/>
      <c r="ILZ60" s="861"/>
      <c r="IMI60" s="861"/>
      <c r="IMJ60" s="861"/>
      <c r="IMS60" s="861"/>
      <c r="IMT60" s="861"/>
      <c r="INC60" s="861"/>
      <c r="IND60" s="861"/>
      <c r="INM60" s="861"/>
      <c r="INN60" s="861"/>
      <c r="INW60" s="861"/>
      <c r="INX60" s="861"/>
      <c r="IOG60" s="861"/>
      <c r="IOH60" s="861"/>
      <c r="IOQ60" s="861"/>
      <c r="IOR60" s="861"/>
      <c r="IPA60" s="861"/>
      <c r="IPB60" s="861"/>
      <c r="IPK60" s="861"/>
      <c r="IPL60" s="861"/>
      <c r="IPU60" s="861"/>
      <c r="IPV60" s="861"/>
      <c r="IQE60" s="861"/>
      <c r="IQF60" s="861"/>
      <c r="IQO60" s="861"/>
      <c r="IQP60" s="861"/>
      <c r="IQY60" s="861"/>
      <c r="IQZ60" s="861"/>
      <c r="IRI60" s="861"/>
      <c r="IRJ60" s="861"/>
      <c r="IRS60" s="861"/>
      <c r="IRT60" s="861"/>
      <c r="ISC60" s="861"/>
      <c r="ISD60" s="861"/>
      <c r="ISM60" s="861"/>
      <c r="ISN60" s="861"/>
      <c r="ISW60" s="861"/>
      <c r="ISX60" s="861"/>
      <c r="ITG60" s="861"/>
      <c r="ITH60" s="861"/>
      <c r="ITQ60" s="861"/>
      <c r="ITR60" s="861"/>
      <c r="IUA60" s="861"/>
      <c r="IUB60" s="861"/>
      <c r="IUK60" s="861"/>
      <c r="IUL60" s="861"/>
      <c r="IUU60" s="861"/>
      <c r="IUV60" s="861"/>
      <c r="IVE60" s="861"/>
      <c r="IVF60" s="861"/>
      <c r="IVO60" s="861"/>
      <c r="IVP60" s="861"/>
      <c r="IVY60" s="861"/>
      <c r="IVZ60" s="861"/>
      <c r="IWI60" s="861"/>
      <c r="IWJ60" s="861"/>
      <c r="IWS60" s="861"/>
      <c r="IWT60" s="861"/>
      <c r="IXC60" s="861"/>
      <c r="IXD60" s="861"/>
      <c r="IXM60" s="861"/>
      <c r="IXN60" s="861"/>
      <c r="IXW60" s="861"/>
      <c r="IXX60" s="861"/>
      <c r="IYG60" s="861"/>
      <c r="IYH60" s="861"/>
      <c r="IYQ60" s="861"/>
      <c r="IYR60" s="861"/>
      <c r="IZA60" s="861"/>
      <c r="IZB60" s="861"/>
      <c r="IZK60" s="861"/>
      <c r="IZL60" s="861"/>
      <c r="IZU60" s="861"/>
      <c r="IZV60" s="861"/>
      <c r="JAE60" s="861"/>
      <c r="JAF60" s="861"/>
      <c r="JAO60" s="861"/>
      <c r="JAP60" s="861"/>
      <c r="JAY60" s="861"/>
      <c r="JAZ60" s="861"/>
      <c r="JBI60" s="861"/>
      <c r="JBJ60" s="861"/>
      <c r="JBS60" s="861"/>
      <c r="JBT60" s="861"/>
      <c r="JCC60" s="861"/>
      <c r="JCD60" s="861"/>
      <c r="JCM60" s="861"/>
      <c r="JCN60" s="861"/>
      <c r="JCW60" s="861"/>
      <c r="JCX60" s="861"/>
      <c r="JDG60" s="861"/>
      <c r="JDH60" s="861"/>
      <c r="JDQ60" s="861"/>
      <c r="JDR60" s="861"/>
      <c r="JEA60" s="861"/>
      <c r="JEB60" s="861"/>
      <c r="JEK60" s="861"/>
      <c r="JEL60" s="861"/>
      <c r="JEU60" s="861"/>
      <c r="JEV60" s="861"/>
      <c r="JFE60" s="861"/>
      <c r="JFF60" s="861"/>
      <c r="JFO60" s="861"/>
      <c r="JFP60" s="861"/>
      <c r="JFY60" s="861"/>
      <c r="JFZ60" s="861"/>
      <c r="JGI60" s="861"/>
      <c r="JGJ60" s="861"/>
      <c r="JGS60" s="861"/>
      <c r="JGT60" s="861"/>
      <c r="JHC60" s="861"/>
      <c r="JHD60" s="861"/>
      <c r="JHM60" s="861"/>
      <c r="JHN60" s="861"/>
      <c r="JHW60" s="861"/>
      <c r="JHX60" s="861"/>
      <c r="JIG60" s="861"/>
      <c r="JIH60" s="861"/>
      <c r="JIQ60" s="861"/>
      <c r="JIR60" s="861"/>
      <c r="JJA60" s="861"/>
      <c r="JJB60" s="861"/>
      <c r="JJK60" s="861"/>
      <c r="JJL60" s="861"/>
      <c r="JJU60" s="861"/>
      <c r="JJV60" s="861"/>
      <c r="JKE60" s="861"/>
      <c r="JKF60" s="861"/>
      <c r="JKO60" s="861"/>
      <c r="JKP60" s="861"/>
      <c r="JKY60" s="861"/>
      <c r="JKZ60" s="861"/>
      <c r="JLI60" s="861"/>
      <c r="JLJ60" s="861"/>
      <c r="JLS60" s="861"/>
      <c r="JLT60" s="861"/>
      <c r="JMC60" s="861"/>
      <c r="JMD60" s="861"/>
      <c r="JMM60" s="861"/>
      <c r="JMN60" s="861"/>
      <c r="JMW60" s="861"/>
      <c r="JMX60" s="861"/>
      <c r="JNG60" s="861"/>
      <c r="JNH60" s="861"/>
      <c r="JNQ60" s="861"/>
      <c r="JNR60" s="861"/>
      <c r="JOA60" s="861"/>
      <c r="JOB60" s="861"/>
      <c r="JOK60" s="861"/>
      <c r="JOL60" s="861"/>
      <c r="JOU60" s="861"/>
      <c r="JOV60" s="861"/>
      <c r="JPE60" s="861"/>
      <c r="JPF60" s="861"/>
      <c r="JPO60" s="861"/>
      <c r="JPP60" s="861"/>
      <c r="JPY60" s="861"/>
      <c r="JPZ60" s="861"/>
      <c r="JQI60" s="861"/>
      <c r="JQJ60" s="861"/>
      <c r="JQS60" s="861"/>
      <c r="JQT60" s="861"/>
      <c r="JRC60" s="861"/>
      <c r="JRD60" s="861"/>
      <c r="JRM60" s="861"/>
      <c r="JRN60" s="861"/>
      <c r="JRW60" s="861"/>
      <c r="JRX60" s="861"/>
      <c r="JSG60" s="861"/>
      <c r="JSH60" s="861"/>
      <c r="JSQ60" s="861"/>
      <c r="JSR60" s="861"/>
      <c r="JTA60" s="861"/>
      <c r="JTB60" s="861"/>
      <c r="JTK60" s="861"/>
      <c r="JTL60" s="861"/>
      <c r="JTU60" s="861"/>
      <c r="JTV60" s="861"/>
      <c r="JUE60" s="861"/>
      <c r="JUF60" s="861"/>
      <c r="JUO60" s="861"/>
      <c r="JUP60" s="861"/>
      <c r="JUY60" s="861"/>
      <c r="JUZ60" s="861"/>
      <c r="JVI60" s="861"/>
      <c r="JVJ60" s="861"/>
      <c r="JVS60" s="861"/>
      <c r="JVT60" s="861"/>
      <c r="JWC60" s="861"/>
      <c r="JWD60" s="861"/>
      <c r="JWM60" s="861"/>
      <c r="JWN60" s="861"/>
      <c r="JWW60" s="861"/>
      <c r="JWX60" s="861"/>
      <c r="JXG60" s="861"/>
      <c r="JXH60" s="861"/>
      <c r="JXQ60" s="861"/>
      <c r="JXR60" s="861"/>
      <c r="JYA60" s="861"/>
      <c r="JYB60" s="861"/>
      <c r="JYK60" s="861"/>
      <c r="JYL60" s="861"/>
      <c r="JYU60" s="861"/>
      <c r="JYV60" s="861"/>
      <c r="JZE60" s="861"/>
      <c r="JZF60" s="861"/>
      <c r="JZO60" s="861"/>
      <c r="JZP60" s="861"/>
      <c r="JZY60" s="861"/>
      <c r="JZZ60" s="861"/>
      <c r="KAI60" s="861"/>
      <c r="KAJ60" s="861"/>
      <c r="KAS60" s="861"/>
      <c r="KAT60" s="861"/>
      <c r="KBC60" s="861"/>
      <c r="KBD60" s="861"/>
      <c r="KBM60" s="861"/>
      <c r="KBN60" s="861"/>
      <c r="KBW60" s="861"/>
      <c r="KBX60" s="861"/>
      <c r="KCG60" s="861"/>
      <c r="KCH60" s="861"/>
      <c r="KCQ60" s="861"/>
      <c r="KCR60" s="861"/>
      <c r="KDA60" s="861"/>
      <c r="KDB60" s="861"/>
      <c r="KDK60" s="861"/>
      <c r="KDL60" s="861"/>
      <c r="KDU60" s="861"/>
      <c r="KDV60" s="861"/>
      <c r="KEE60" s="861"/>
      <c r="KEF60" s="861"/>
      <c r="KEO60" s="861"/>
      <c r="KEP60" s="861"/>
      <c r="KEY60" s="861"/>
      <c r="KEZ60" s="861"/>
      <c r="KFI60" s="861"/>
      <c r="KFJ60" s="861"/>
      <c r="KFS60" s="861"/>
      <c r="KFT60" s="861"/>
      <c r="KGC60" s="861"/>
      <c r="KGD60" s="861"/>
      <c r="KGM60" s="861"/>
      <c r="KGN60" s="861"/>
      <c r="KGW60" s="861"/>
      <c r="KGX60" s="861"/>
      <c r="KHG60" s="861"/>
      <c r="KHH60" s="861"/>
      <c r="KHQ60" s="861"/>
      <c r="KHR60" s="861"/>
      <c r="KIA60" s="861"/>
      <c r="KIB60" s="861"/>
      <c r="KIK60" s="861"/>
      <c r="KIL60" s="861"/>
      <c r="KIU60" s="861"/>
      <c r="KIV60" s="861"/>
      <c r="KJE60" s="861"/>
      <c r="KJF60" s="861"/>
      <c r="KJO60" s="861"/>
      <c r="KJP60" s="861"/>
      <c r="KJY60" s="861"/>
      <c r="KJZ60" s="861"/>
      <c r="KKI60" s="861"/>
      <c r="KKJ60" s="861"/>
      <c r="KKS60" s="861"/>
      <c r="KKT60" s="861"/>
      <c r="KLC60" s="861"/>
      <c r="KLD60" s="861"/>
      <c r="KLM60" s="861"/>
      <c r="KLN60" s="861"/>
      <c r="KLW60" s="861"/>
      <c r="KLX60" s="861"/>
      <c r="KMG60" s="861"/>
      <c r="KMH60" s="861"/>
      <c r="KMQ60" s="861"/>
      <c r="KMR60" s="861"/>
      <c r="KNA60" s="861"/>
      <c r="KNB60" s="861"/>
      <c r="KNK60" s="861"/>
      <c r="KNL60" s="861"/>
      <c r="KNU60" s="861"/>
      <c r="KNV60" s="861"/>
      <c r="KOE60" s="861"/>
      <c r="KOF60" s="861"/>
      <c r="KOO60" s="861"/>
      <c r="KOP60" s="861"/>
      <c r="KOY60" s="861"/>
      <c r="KOZ60" s="861"/>
      <c r="KPI60" s="861"/>
      <c r="KPJ60" s="861"/>
      <c r="KPS60" s="861"/>
      <c r="KPT60" s="861"/>
      <c r="KQC60" s="861"/>
      <c r="KQD60" s="861"/>
      <c r="KQM60" s="861"/>
      <c r="KQN60" s="861"/>
      <c r="KQW60" s="861"/>
      <c r="KQX60" s="861"/>
      <c r="KRG60" s="861"/>
      <c r="KRH60" s="861"/>
      <c r="KRQ60" s="861"/>
      <c r="KRR60" s="861"/>
      <c r="KSA60" s="861"/>
      <c r="KSB60" s="861"/>
      <c r="KSK60" s="861"/>
      <c r="KSL60" s="861"/>
      <c r="KSU60" s="861"/>
      <c r="KSV60" s="861"/>
      <c r="KTE60" s="861"/>
      <c r="KTF60" s="861"/>
      <c r="KTO60" s="861"/>
      <c r="KTP60" s="861"/>
      <c r="KTY60" s="861"/>
      <c r="KTZ60" s="861"/>
      <c r="KUI60" s="861"/>
      <c r="KUJ60" s="861"/>
      <c r="KUS60" s="861"/>
      <c r="KUT60" s="861"/>
      <c r="KVC60" s="861"/>
      <c r="KVD60" s="861"/>
      <c r="KVM60" s="861"/>
      <c r="KVN60" s="861"/>
      <c r="KVW60" s="861"/>
      <c r="KVX60" s="861"/>
      <c r="KWG60" s="861"/>
      <c r="KWH60" s="861"/>
      <c r="KWQ60" s="861"/>
      <c r="KWR60" s="861"/>
      <c r="KXA60" s="861"/>
      <c r="KXB60" s="861"/>
      <c r="KXK60" s="861"/>
      <c r="KXL60" s="861"/>
      <c r="KXU60" s="861"/>
      <c r="KXV60" s="861"/>
      <c r="KYE60" s="861"/>
      <c r="KYF60" s="861"/>
      <c r="KYO60" s="861"/>
      <c r="KYP60" s="861"/>
      <c r="KYY60" s="861"/>
      <c r="KYZ60" s="861"/>
      <c r="KZI60" s="861"/>
      <c r="KZJ60" s="861"/>
      <c r="KZS60" s="861"/>
      <c r="KZT60" s="861"/>
      <c r="LAC60" s="861"/>
      <c r="LAD60" s="861"/>
      <c r="LAM60" s="861"/>
      <c r="LAN60" s="861"/>
      <c r="LAW60" s="861"/>
      <c r="LAX60" s="861"/>
      <c r="LBG60" s="861"/>
      <c r="LBH60" s="861"/>
      <c r="LBQ60" s="861"/>
      <c r="LBR60" s="861"/>
      <c r="LCA60" s="861"/>
      <c r="LCB60" s="861"/>
      <c r="LCK60" s="861"/>
      <c r="LCL60" s="861"/>
      <c r="LCU60" s="861"/>
      <c r="LCV60" s="861"/>
      <c r="LDE60" s="861"/>
      <c r="LDF60" s="861"/>
      <c r="LDO60" s="861"/>
      <c r="LDP60" s="861"/>
      <c r="LDY60" s="861"/>
      <c r="LDZ60" s="861"/>
      <c r="LEI60" s="861"/>
      <c r="LEJ60" s="861"/>
      <c r="LES60" s="861"/>
      <c r="LET60" s="861"/>
      <c r="LFC60" s="861"/>
      <c r="LFD60" s="861"/>
      <c r="LFM60" s="861"/>
      <c r="LFN60" s="861"/>
      <c r="LFW60" s="861"/>
      <c r="LFX60" s="861"/>
      <c r="LGG60" s="861"/>
      <c r="LGH60" s="861"/>
      <c r="LGQ60" s="861"/>
      <c r="LGR60" s="861"/>
      <c r="LHA60" s="861"/>
      <c r="LHB60" s="861"/>
      <c r="LHK60" s="861"/>
      <c r="LHL60" s="861"/>
      <c r="LHU60" s="861"/>
      <c r="LHV60" s="861"/>
      <c r="LIE60" s="861"/>
      <c r="LIF60" s="861"/>
      <c r="LIO60" s="861"/>
      <c r="LIP60" s="861"/>
      <c r="LIY60" s="861"/>
      <c r="LIZ60" s="861"/>
      <c r="LJI60" s="861"/>
      <c r="LJJ60" s="861"/>
      <c r="LJS60" s="861"/>
      <c r="LJT60" s="861"/>
      <c r="LKC60" s="861"/>
      <c r="LKD60" s="861"/>
      <c r="LKM60" s="861"/>
      <c r="LKN60" s="861"/>
      <c r="LKW60" s="861"/>
      <c r="LKX60" s="861"/>
      <c r="LLG60" s="861"/>
      <c r="LLH60" s="861"/>
      <c r="LLQ60" s="861"/>
      <c r="LLR60" s="861"/>
      <c r="LMA60" s="861"/>
      <c r="LMB60" s="861"/>
      <c r="LMK60" s="861"/>
      <c r="LML60" s="861"/>
      <c r="LMU60" s="861"/>
      <c r="LMV60" s="861"/>
      <c r="LNE60" s="861"/>
      <c r="LNF60" s="861"/>
      <c r="LNO60" s="861"/>
      <c r="LNP60" s="861"/>
      <c r="LNY60" s="861"/>
      <c r="LNZ60" s="861"/>
      <c r="LOI60" s="861"/>
      <c r="LOJ60" s="861"/>
      <c r="LOS60" s="861"/>
      <c r="LOT60" s="861"/>
      <c r="LPC60" s="861"/>
      <c r="LPD60" s="861"/>
      <c r="LPM60" s="861"/>
      <c r="LPN60" s="861"/>
      <c r="LPW60" s="861"/>
      <c r="LPX60" s="861"/>
      <c r="LQG60" s="861"/>
      <c r="LQH60" s="861"/>
      <c r="LQQ60" s="861"/>
      <c r="LQR60" s="861"/>
      <c r="LRA60" s="861"/>
      <c r="LRB60" s="861"/>
      <c r="LRK60" s="861"/>
      <c r="LRL60" s="861"/>
      <c r="LRU60" s="861"/>
      <c r="LRV60" s="861"/>
      <c r="LSE60" s="861"/>
      <c r="LSF60" s="861"/>
      <c r="LSO60" s="861"/>
      <c r="LSP60" s="861"/>
      <c r="LSY60" s="861"/>
      <c r="LSZ60" s="861"/>
      <c r="LTI60" s="861"/>
      <c r="LTJ60" s="861"/>
      <c r="LTS60" s="861"/>
      <c r="LTT60" s="861"/>
      <c r="LUC60" s="861"/>
      <c r="LUD60" s="861"/>
      <c r="LUM60" s="861"/>
      <c r="LUN60" s="861"/>
      <c r="LUW60" s="861"/>
      <c r="LUX60" s="861"/>
      <c r="LVG60" s="861"/>
      <c r="LVH60" s="861"/>
      <c r="LVQ60" s="861"/>
      <c r="LVR60" s="861"/>
      <c r="LWA60" s="861"/>
      <c r="LWB60" s="861"/>
      <c r="LWK60" s="861"/>
      <c r="LWL60" s="861"/>
      <c r="LWU60" s="861"/>
      <c r="LWV60" s="861"/>
      <c r="LXE60" s="861"/>
      <c r="LXF60" s="861"/>
      <c r="LXO60" s="861"/>
      <c r="LXP60" s="861"/>
      <c r="LXY60" s="861"/>
      <c r="LXZ60" s="861"/>
      <c r="LYI60" s="861"/>
      <c r="LYJ60" s="861"/>
      <c r="LYS60" s="861"/>
      <c r="LYT60" s="861"/>
      <c r="LZC60" s="861"/>
      <c r="LZD60" s="861"/>
      <c r="LZM60" s="861"/>
      <c r="LZN60" s="861"/>
      <c r="LZW60" s="861"/>
      <c r="LZX60" s="861"/>
      <c r="MAG60" s="861"/>
      <c r="MAH60" s="861"/>
      <c r="MAQ60" s="861"/>
      <c r="MAR60" s="861"/>
      <c r="MBA60" s="861"/>
      <c r="MBB60" s="861"/>
      <c r="MBK60" s="861"/>
      <c r="MBL60" s="861"/>
      <c r="MBU60" s="861"/>
      <c r="MBV60" s="861"/>
      <c r="MCE60" s="861"/>
      <c r="MCF60" s="861"/>
      <c r="MCO60" s="861"/>
      <c r="MCP60" s="861"/>
      <c r="MCY60" s="861"/>
      <c r="MCZ60" s="861"/>
      <c r="MDI60" s="861"/>
      <c r="MDJ60" s="861"/>
      <c r="MDS60" s="861"/>
      <c r="MDT60" s="861"/>
      <c r="MEC60" s="861"/>
      <c r="MED60" s="861"/>
      <c r="MEM60" s="861"/>
      <c r="MEN60" s="861"/>
      <c r="MEW60" s="861"/>
      <c r="MEX60" s="861"/>
      <c r="MFG60" s="861"/>
      <c r="MFH60" s="861"/>
      <c r="MFQ60" s="861"/>
      <c r="MFR60" s="861"/>
      <c r="MGA60" s="861"/>
      <c r="MGB60" s="861"/>
      <c r="MGK60" s="861"/>
      <c r="MGL60" s="861"/>
      <c r="MGU60" s="861"/>
      <c r="MGV60" s="861"/>
      <c r="MHE60" s="861"/>
      <c r="MHF60" s="861"/>
      <c r="MHO60" s="861"/>
      <c r="MHP60" s="861"/>
      <c r="MHY60" s="861"/>
      <c r="MHZ60" s="861"/>
      <c r="MII60" s="861"/>
      <c r="MIJ60" s="861"/>
      <c r="MIS60" s="861"/>
      <c r="MIT60" s="861"/>
      <c r="MJC60" s="861"/>
      <c r="MJD60" s="861"/>
      <c r="MJM60" s="861"/>
      <c r="MJN60" s="861"/>
      <c r="MJW60" s="861"/>
      <c r="MJX60" s="861"/>
      <c r="MKG60" s="861"/>
      <c r="MKH60" s="861"/>
      <c r="MKQ60" s="861"/>
      <c r="MKR60" s="861"/>
      <c r="MLA60" s="861"/>
      <c r="MLB60" s="861"/>
      <c r="MLK60" s="861"/>
      <c r="MLL60" s="861"/>
      <c r="MLU60" s="861"/>
      <c r="MLV60" s="861"/>
      <c r="MME60" s="861"/>
      <c r="MMF60" s="861"/>
      <c r="MMO60" s="861"/>
      <c r="MMP60" s="861"/>
      <c r="MMY60" s="861"/>
      <c r="MMZ60" s="861"/>
      <c r="MNI60" s="861"/>
      <c r="MNJ60" s="861"/>
      <c r="MNS60" s="861"/>
      <c r="MNT60" s="861"/>
      <c r="MOC60" s="861"/>
      <c r="MOD60" s="861"/>
      <c r="MOM60" s="861"/>
      <c r="MON60" s="861"/>
      <c r="MOW60" s="861"/>
      <c r="MOX60" s="861"/>
      <c r="MPG60" s="861"/>
      <c r="MPH60" s="861"/>
      <c r="MPQ60" s="861"/>
      <c r="MPR60" s="861"/>
      <c r="MQA60" s="861"/>
      <c r="MQB60" s="861"/>
      <c r="MQK60" s="861"/>
      <c r="MQL60" s="861"/>
      <c r="MQU60" s="861"/>
      <c r="MQV60" s="861"/>
      <c r="MRE60" s="861"/>
      <c r="MRF60" s="861"/>
      <c r="MRO60" s="861"/>
      <c r="MRP60" s="861"/>
      <c r="MRY60" s="861"/>
      <c r="MRZ60" s="861"/>
      <c r="MSI60" s="861"/>
      <c r="MSJ60" s="861"/>
      <c r="MSS60" s="861"/>
      <c r="MST60" s="861"/>
      <c r="MTC60" s="861"/>
      <c r="MTD60" s="861"/>
      <c r="MTM60" s="861"/>
      <c r="MTN60" s="861"/>
      <c r="MTW60" s="861"/>
      <c r="MTX60" s="861"/>
      <c r="MUG60" s="861"/>
      <c r="MUH60" s="861"/>
      <c r="MUQ60" s="861"/>
      <c r="MUR60" s="861"/>
      <c r="MVA60" s="861"/>
      <c r="MVB60" s="861"/>
      <c r="MVK60" s="861"/>
      <c r="MVL60" s="861"/>
      <c r="MVU60" s="861"/>
      <c r="MVV60" s="861"/>
      <c r="MWE60" s="861"/>
      <c r="MWF60" s="861"/>
      <c r="MWO60" s="861"/>
      <c r="MWP60" s="861"/>
      <c r="MWY60" s="861"/>
      <c r="MWZ60" s="861"/>
      <c r="MXI60" s="861"/>
      <c r="MXJ60" s="861"/>
      <c r="MXS60" s="861"/>
      <c r="MXT60" s="861"/>
      <c r="MYC60" s="861"/>
      <c r="MYD60" s="861"/>
      <c r="MYM60" s="861"/>
      <c r="MYN60" s="861"/>
      <c r="MYW60" s="861"/>
      <c r="MYX60" s="861"/>
      <c r="MZG60" s="861"/>
      <c r="MZH60" s="861"/>
      <c r="MZQ60" s="861"/>
      <c r="MZR60" s="861"/>
      <c r="NAA60" s="861"/>
      <c r="NAB60" s="861"/>
      <c r="NAK60" s="861"/>
      <c r="NAL60" s="861"/>
      <c r="NAU60" s="861"/>
      <c r="NAV60" s="861"/>
      <c r="NBE60" s="861"/>
      <c r="NBF60" s="861"/>
      <c r="NBO60" s="861"/>
      <c r="NBP60" s="861"/>
      <c r="NBY60" s="861"/>
      <c r="NBZ60" s="861"/>
      <c r="NCI60" s="861"/>
      <c r="NCJ60" s="861"/>
      <c r="NCS60" s="861"/>
      <c r="NCT60" s="861"/>
      <c r="NDC60" s="861"/>
      <c r="NDD60" s="861"/>
      <c r="NDM60" s="861"/>
      <c r="NDN60" s="861"/>
      <c r="NDW60" s="861"/>
      <c r="NDX60" s="861"/>
      <c r="NEG60" s="861"/>
      <c r="NEH60" s="861"/>
      <c r="NEQ60" s="861"/>
      <c r="NER60" s="861"/>
      <c r="NFA60" s="861"/>
      <c r="NFB60" s="861"/>
      <c r="NFK60" s="861"/>
      <c r="NFL60" s="861"/>
      <c r="NFU60" s="861"/>
      <c r="NFV60" s="861"/>
      <c r="NGE60" s="861"/>
      <c r="NGF60" s="861"/>
      <c r="NGO60" s="861"/>
      <c r="NGP60" s="861"/>
      <c r="NGY60" s="861"/>
      <c r="NGZ60" s="861"/>
      <c r="NHI60" s="861"/>
      <c r="NHJ60" s="861"/>
      <c r="NHS60" s="861"/>
      <c r="NHT60" s="861"/>
      <c r="NIC60" s="861"/>
      <c r="NID60" s="861"/>
      <c r="NIM60" s="861"/>
      <c r="NIN60" s="861"/>
      <c r="NIW60" s="861"/>
      <c r="NIX60" s="861"/>
      <c r="NJG60" s="861"/>
      <c r="NJH60" s="861"/>
      <c r="NJQ60" s="861"/>
      <c r="NJR60" s="861"/>
      <c r="NKA60" s="861"/>
      <c r="NKB60" s="861"/>
      <c r="NKK60" s="861"/>
      <c r="NKL60" s="861"/>
      <c r="NKU60" s="861"/>
      <c r="NKV60" s="861"/>
      <c r="NLE60" s="861"/>
      <c r="NLF60" s="861"/>
      <c r="NLO60" s="861"/>
      <c r="NLP60" s="861"/>
      <c r="NLY60" s="861"/>
      <c r="NLZ60" s="861"/>
      <c r="NMI60" s="861"/>
      <c r="NMJ60" s="861"/>
      <c r="NMS60" s="861"/>
      <c r="NMT60" s="861"/>
      <c r="NNC60" s="861"/>
      <c r="NND60" s="861"/>
      <c r="NNM60" s="861"/>
      <c r="NNN60" s="861"/>
      <c r="NNW60" s="861"/>
      <c r="NNX60" s="861"/>
      <c r="NOG60" s="861"/>
      <c r="NOH60" s="861"/>
      <c r="NOQ60" s="861"/>
      <c r="NOR60" s="861"/>
      <c r="NPA60" s="861"/>
      <c r="NPB60" s="861"/>
      <c r="NPK60" s="861"/>
      <c r="NPL60" s="861"/>
      <c r="NPU60" s="861"/>
      <c r="NPV60" s="861"/>
      <c r="NQE60" s="861"/>
      <c r="NQF60" s="861"/>
      <c r="NQO60" s="861"/>
      <c r="NQP60" s="861"/>
      <c r="NQY60" s="861"/>
      <c r="NQZ60" s="861"/>
      <c r="NRI60" s="861"/>
      <c r="NRJ60" s="861"/>
      <c r="NRS60" s="861"/>
      <c r="NRT60" s="861"/>
      <c r="NSC60" s="861"/>
      <c r="NSD60" s="861"/>
      <c r="NSM60" s="861"/>
      <c r="NSN60" s="861"/>
      <c r="NSW60" s="861"/>
      <c r="NSX60" s="861"/>
      <c r="NTG60" s="861"/>
      <c r="NTH60" s="861"/>
      <c r="NTQ60" s="861"/>
      <c r="NTR60" s="861"/>
      <c r="NUA60" s="861"/>
      <c r="NUB60" s="861"/>
      <c r="NUK60" s="861"/>
      <c r="NUL60" s="861"/>
      <c r="NUU60" s="861"/>
      <c r="NUV60" s="861"/>
      <c r="NVE60" s="861"/>
      <c r="NVF60" s="861"/>
      <c r="NVO60" s="861"/>
      <c r="NVP60" s="861"/>
      <c r="NVY60" s="861"/>
      <c r="NVZ60" s="861"/>
      <c r="NWI60" s="861"/>
      <c r="NWJ60" s="861"/>
      <c r="NWS60" s="861"/>
      <c r="NWT60" s="861"/>
      <c r="NXC60" s="861"/>
      <c r="NXD60" s="861"/>
      <c r="NXM60" s="861"/>
      <c r="NXN60" s="861"/>
      <c r="NXW60" s="861"/>
      <c r="NXX60" s="861"/>
      <c r="NYG60" s="861"/>
      <c r="NYH60" s="861"/>
      <c r="NYQ60" s="861"/>
      <c r="NYR60" s="861"/>
      <c r="NZA60" s="861"/>
      <c r="NZB60" s="861"/>
      <c r="NZK60" s="861"/>
      <c r="NZL60" s="861"/>
      <c r="NZU60" s="861"/>
      <c r="NZV60" s="861"/>
      <c r="OAE60" s="861"/>
      <c r="OAF60" s="861"/>
      <c r="OAO60" s="861"/>
      <c r="OAP60" s="861"/>
      <c r="OAY60" s="861"/>
      <c r="OAZ60" s="861"/>
      <c r="OBI60" s="861"/>
      <c r="OBJ60" s="861"/>
      <c r="OBS60" s="861"/>
      <c r="OBT60" s="861"/>
      <c r="OCC60" s="861"/>
      <c r="OCD60" s="861"/>
      <c r="OCM60" s="861"/>
      <c r="OCN60" s="861"/>
      <c r="OCW60" s="861"/>
      <c r="OCX60" s="861"/>
      <c r="ODG60" s="861"/>
      <c r="ODH60" s="861"/>
      <c r="ODQ60" s="861"/>
      <c r="ODR60" s="861"/>
      <c r="OEA60" s="861"/>
      <c r="OEB60" s="861"/>
      <c r="OEK60" s="861"/>
      <c r="OEL60" s="861"/>
      <c r="OEU60" s="861"/>
      <c r="OEV60" s="861"/>
      <c r="OFE60" s="861"/>
      <c r="OFF60" s="861"/>
      <c r="OFO60" s="861"/>
      <c r="OFP60" s="861"/>
      <c r="OFY60" s="861"/>
      <c r="OFZ60" s="861"/>
      <c r="OGI60" s="861"/>
      <c r="OGJ60" s="861"/>
      <c r="OGS60" s="861"/>
      <c r="OGT60" s="861"/>
      <c r="OHC60" s="861"/>
      <c r="OHD60" s="861"/>
      <c r="OHM60" s="861"/>
      <c r="OHN60" s="861"/>
      <c r="OHW60" s="861"/>
      <c r="OHX60" s="861"/>
      <c r="OIG60" s="861"/>
      <c r="OIH60" s="861"/>
      <c r="OIQ60" s="861"/>
      <c r="OIR60" s="861"/>
      <c r="OJA60" s="861"/>
      <c r="OJB60" s="861"/>
      <c r="OJK60" s="861"/>
      <c r="OJL60" s="861"/>
      <c r="OJU60" s="861"/>
      <c r="OJV60" s="861"/>
      <c r="OKE60" s="861"/>
      <c r="OKF60" s="861"/>
      <c r="OKO60" s="861"/>
      <c r="OKP60" s="861"/>
      <c r="OKY60" s="861"/>
      <c r="OKZ60" s="861"/>
      <c r="OLI60" s="861"/>
      <c r="OLJ60" s="861"/>
      <c r="OLS60" s="861"/>
      <c r="OLT60" s="861"/>
      <c r="OMC60" s="861"/>
      <c r="OMD60" s="861"/>
      <c r="OMM60" s="861"/>
      <c r="OMN60" s="861"/>
      <c r="OMW60" s="861"/>
      <c r="OMX60" s="861"/>
      <c r="ONG60" s="861"/>
      <c r="ONH60" s="861"/>
      <c r="ONQ60" s="861"/>
      <c r="ONR60" s="861"/>
      <c r="OOA60" s="861"/>
      <c r="OOB60" s="861"/>
      <c r="OOK60" s="861"/>
      <c r="OOL60" s="861"/>
      <c r="OOU60" s="861"/>
      <c r="OOV60" s="861"/>
      <c r="OPE60" s="861"/>
      <c r="OPF60" s="861"/>
      <c r="OPO60" s="861"/>
      <c r="OPP60" s="861"/>
      <c r="OPY60" s="861"/>
      <c r="OPZ60" s="861"/>
      <c r="OQI60" s="861"/>
      <c r="OQJ60" s="861"/>
      <c r="OQS60" s="861"/>
      <c r="OQT60" s="861"/>
      <c r="ORC60" s="861"/>
      <c r="ORD60" s="861"/>
      <c r="ORM60" s="861"/>
      <c r="ORN60" s="861"/>
      <c r="ORW60" s="861"/>
      <c r="ORX60" s="861"/>
      <c r="OSG60" s="861"/>
      <c r="OSH60" s="861"/>
      <c r="OSQ60" s="861"/>
      <c r="OSR60" s="861"/>
      <c r="OTA60" s="861"/>
      <c r="OTB60" s="861"/>
      <c r="OTK60" s="861"/>
      <c r="OTL60" s="861"/>
      <c r="OTU60" s="861"/>
      <c r="OTV60" s="861"/>
      <c r="OUE60" s="861"/>
      <c r="OUF60" s="861"/>
      <c r="OUO60" s="861"/>
      <c r="OUP60" s="861"/>
      <c r="OUY60" s="861"/>
      <c r="OUZ60" s="861"/>
      <c r="OVI60" s="861"/>
      <c r="OVJ60" s="861"/>
      <c r="OVS60" s="861"/>
      <c r="OVT60" s="861"/>
      <c r="OWC60" s="861"/>
      <c r="OWD60" s="861"/>
      <c r="OWM60" s="861"/>
      <c r="OWN60" s="861"/>
      <c r="OWW60" s="861"/>
      <c r="OWX60" s="861"/>
      <c r="OXG60" s="861"/>
      <c r="OXH60" s="861"/>
      <c r="OXQ60" s="861"/>
      <c r="OXR60" s="861"/>
      <c r="OYA60" s="861"/>
      <c r="OYB60" s="861"/>
      <c r="OYK60" s="861"/>
      <c r="OYL60" s="861"/>
      <c r="OYU60" s="861"/>
      <c r="OYV60" s="861"/>
      <c r="OZE60" s="861"/>
      <c r="OZF60" s="861"/>
      <c r="OZO60" s="861"/>
      <c r="OZP60" s="861"/>
      <c r="OZY60" s="861"/>
      <c r="OZZ60" s="861"/>
      <c r="PAI60" s="861"/>
      <c r="PAJ60" s="861"/>
      <c r="PAS60" s="861"/>
      <c r="PAT60" s="861"/>
      <c r="PBC60" s="861"/>
      <c r="PBD60" s="861"/>
      <c r="PBM60" s="861"/>
      <c r="PBN60" s="861"/>
      <c r="PBW60" s="861"/>
      <c r="PBX60" s="861"/>
      <c r="PCG60" s="861"/>
      <c r="PCH60" s="861"/>
      <c r="PCQ60" s="861"/>
      <c r="PCR60" s="861"/>
      <c r="PDA60" s="861"/>
      <c r="PDB60" s="861"/>
      <c r="PDK60" s="861"/>
      <c r="PDL60" s="861"/>
      <c r="PDU60" s="861"/>
      <c r="PDV60" s="861"/>
      <c r="PEE60" s="861"/>
      <c r="PEF60" s="861"/>
      <c r="PEO60" s="861"/>
      <c r="PEP60" s="861"/>
      <c r="PEY60" s="861"/>
      <c r="PEZ60" s="861"/>
      <c r="PFI60" s="861"/>
      <c r="PFJ60" s="861"/>
      <c r="PFS60" s="861"/>
      <c r="PFT60" s="861"/>
      <c r="PGC60" s="861"/>
      <c r="PGD60" s="861"/>
      <c r="PGM60" s="861"/>
      <c r="PGN60" s="861"/>
      <c r="PGW60" s="861"/>
      <c r="PGX60" s="861"/>
      <c r="PHG60" s="861"/>
      <c r="PHH60" s="861"/>
      <c r="PHQ60" s="861"/>
      <c r="PHR60" s="861"/>
      <c r="PIA60" s="861"/>
      <c r="PIB60" s="861"/>
      <c r="PIK60" s="861"/>
      <c r="PIL60" s="861"/>
      <c r="PIU60" s="861"/>
      <c r="PIV60" s="861"/>
      <c r="PJE60" s="861"/>
      <c r="PJF60" s="861"/>
      <c r="PJO60" s="861"/>
      <c r="PJP60" s="861"/>
      <c r="PJY60" s="861"/>
      <c r="PJZ60" s="861"/>
      <c r="PKI60" s="861"/>
      <c r="PKJ60" s="861"/>
      <c r="PKS60" s="861"/>
      <c r="PKT60" s="861"/>
      <c r="PLC60" s="861"/>
      <c r="PLD60" s="861"/>
      <c r="PLM60" s="861"/>
      <c r="PLN60" s="861"/>
      <c r="PLW60" s="861"/>
      <c r="PLX60" s="861"/>
      <c r="PMG60" s="861"/>
      <c r="PMH60" s="861"/>
      <c r="PMQ60" s="861"/>
      <c r="PMR60" s="861"/>
      <c r="PNA60" s="861"/>
      <c r="PNB60" s="861"/>
      <c r="PNK60" s="861"/>
      <c r="PNL60" s="861"/>
      <c r="PNU60" s="861"/>
      <c r="PNV60" s="861"/>
      <c r="POE60" s="861"/>
      <c r="POF60" s="861"/>
      <c r="POO60" s="861"/>
      <c r="POP60" s="861"/>
      <c r="POY60" s="861"/>
      <c r="POZ60" s="861"/>
      <c r="PPI60" s="861"/>
      <c r="PPJ60" s="861"/>
      <c r="PPS60" s="861"/>
      <c r="PPT60" s="861"/>
      <c r="PQC60" s="861"/>
      <c r="PQD60" s="861"/>
      <c r="PQM60" s="861"/>
      <c r="PQN60" s="861"/>
      <c r="PQW60" s="861"/>
      <c r="PQX60" s="861"/>
      <c r="PRG60" s="861"/>
      <c r="PRH60" s="861"/>
      <c r="PRQ60" s="861"/>
      <c r="PRR60" s="861"/>
      <c r="PSA60" s="861"/>
      <c r="PSB60" s="861"/>
      <c r="PSK60" s="861"/>
      <c r="PSL60" s="861"/>
      <c r="PSU60" s="861"/>
      <c r="PSV60" s="861"/>
      <c r="PTE60" s="861"/>
      <c r="PTF60" s="861"/>
      <c r="PTO60" s="861"/>
      <c r="PTP60" s="861"/>
      <c r="PTY60" s="861"/>
      <c r="PTZ60" s="861"/>
      <c r="PUI60" s="861"/>
      <c r="PUJ60" s="861"/>
      <c r="PUS60" s="861"/>
      <c r="PUT60" s="861"/>
      <c r="PVC60" s="861"/>
      <c r="PVD60" s="861"/>
      <c r="PVM60" s="861"/>
      <c r="PVN60" s="861"/>
      <c r="PVW60" s="861"/>
      <c r="PVX60" s="861"/>
      <c r="PWG60" s="861"/>
      <c r="PWH60" s="861"/>
      <c r="PWQ60" s="861"/>
      <c r="PWR60" s="861"/>
      <c r="PXA60" s="861"/>
      <c r="PXB60" s="861"/>
      <c r="PXK60" s="861"/>
      <c r="PXL60" s="861"/>
      <c r="PXU60" s="861"/>
      <c r="PXV60" s="861"/>
      <c r="PYE60" s="861"/>
      <c r="PYF60" s="861"/>
      <c r="PYO60" s="861"/>
      <c r="PYP60" s="861"/>
      <c r="PYY60" s="861"/>
      <c r="PYZ60" s="861"/>
      <c r="PZI60" s="861"/>
      <c r="PZJ60" s="861"/>
      <c r="PZS60" s="861"/>
      <c r="PZT60" s="861"/>
      <c r="QAC60" s="861"/>
      <c r="QAD60" s="861"/>
      <c r="QAM60" s="861"/>
      <c r="QAN60" s="861"/>
      <c r="QAW60" s="861"/>
      <c r="QAX60" s="861"/>
      <c r="QBG60" s="861"/>
      <c r="QBH60" s="861"/>
      <c r="QBQ60" s="861"/>
      <c r="QBR60" s="861"/>
      <c r="QCA60" s="861"/>
      <c r="QCB60" s="861"/>
      <c r="QCK60" s="861"/>
      <c r="QCL60" s="861"/>
      <c r="QCU60" s="861"/>
      <c r="QCV60" s="861"/>
      <c r="QDE60" s="861"/>
      <c r="QDF60" s="861"/>
      <c r="QDO60" s="861"/>
      <c r="QDP60" s="861"/>
      <c r="QDY60" s="861"/>
      <c r="QDZ60" s="861"/>
      <c r="QEI60" s="861"/>
      <c r="QEJ60" s="861"/>
      <c r="QES60" s="861"/>
      <c r="QET60" s="861"/>
      <c r="QFC60" s="861"/>
      <c r="QFD60" s="861"/>
      <c r="QFM60" s="861"/>
      <c r="QFN60" s="861"/>
      <c r="QFW60" s="861"/>
      <c r="QFX60" s="861"/>
      <c r="QGG60" s="861"/>
      <c r="QGH60" s="861"/>
      <c r="QGQ60" s="861"/>
      <c r="QGR60" s="861"/>
      <c r="QHA60" s="861"/>
      <c r="QHB60" s="861"/>
      <c r="QHK60" s="861"/>
      <c r="QHL60" s="861"/>
      <c r="QHU60" s="861"/>
      <c r="QHV60" s="861"/>
      <c r="QIE60" s="861"/>
      <c r="QIF60" s="861"/>
      <c r="QIO60" s="861"/>
      <c r="QIP60" s="861"/>
      <c r="QIY60" s="861"/>
      <c r="QIZ60" s="861"/>
      <c r="QJI60" s="861"/>
      <c r="QJJ60" s="861"/>
      <c r="QJS60" s="861"/>
      <c r="QJT60" s="861"/>
      <c r="QKC60" s="861"/>
      <c r="QKD60" s="861"/>
      <c r="QKM60" s="861"/>
      <c r="QKN60" s="861"/>
      <c r="QKW60" s="861"/>
      <c r="QKX60" s="861"/>
      <c r="QLG60" s="861"/>
      <c r="QLH60" s="861"/>
      <c r="QLQ60" s="861"/>
      <c r="QLR60" s="861"/>
      <c r="QMA60" s="861"/>
      <c r="QMB60" s="861"/>
      <c r="QMK60" s="861"/>
      <c r="QML60" s="861"/>
      <c r="QMU60" s="861"/>
      <c r="QMV60" s="861"/>
      <c r="QNE60" s="861"/>
      <c r="QNF60" s="861"/>
      <c r="QNO60" s="861"/>
      <c r="QNP60" s="861"/>
      <c r="QNY60" s="861"/>
      <c r="QNZ60" s="861"/>
      <c r="QOI60" s="861"/>
      <c r="QOJ60" s="861"/>
      <c r="QOS60" s="861"/>
      <c r="QOT60" s="861"/>
      <c r="QPC60" s="861"/>
      <c r="QPD60" s="861"/>
      <c r="QPM60" s="861"/>
      <c r="QPN60" s="861"/>
      <c r="QPW60" s="861"/>
      <c r="QPX60" s="861"/>
      <c r="QQG60" s="861"/>
      <c r="QQH60" s="861"/>
      <c r="QQQ60" s="861"/>
      <c r="QQR60" s="861"/>
      <c r="QRA60" s="861"/>
      <c r="QRB60" s="861"/>
      <c r="QRK60" s="861"/>
      <c r="QRL60" s="861"/>
      <c r="QRU60" s="861"/>
      <c r="QRV60" s="861"/>
      <c r="QSE60" s="861"/>
      <c r="QSF60" s="861"/>
      <c r="QSO60" s="861"/>
      <c r="QSP60" s="861"/>
      <c r="QSY60" s="861"/>
      <c r="QSZ60" s="861"/>
      <c r="QTI60" s="861"/>
      <c r="QTJ60" s="861"/>
      <c r="QTS60" s="861"/>
      <c r="QTT60" s="861"/>
      <c r="QUC60" s="861"/>
      <c r="QUD60" s="861"/>
      <c r="QUM60" s="861"/>
      <c r="QUN60" s="861"/>
      <c r="QUW60" s="861"/>
      <c r="QUX60" s="861"/>
      <c r="QVG60" s="861"/>
      <c r="QVH60" s="861"/>
      <c r="QVQ60" s="861"/>
      <c r="QVR60" s="861"/>
      <c r="QWA60" s="861"/>
      <c r="QWB60" s="861"/>
      <c r="QWK60" s="861"/>
      <c r="QWL60" s="861"/>
      <c r="QWU60" s="861"/>
      <c r="QWV60" s="861"/>
      <c r="QXE60" s="861"/>
      <c r="QXF60" s="861"/>
      <c r="QXO60" s="861"/>
      <c r="QXP60" s="861"/>
      <c r="QXY60" s="861"/>
      <c r="QXZ60" s="861"/>
      <c r="QYI60" s="861"/>
      <c r="QYJ60" s="861"/>
      <c r="QYS60" s="861"/>
      <c r="QYT60" s="861"/>
      <c r="QZC60" s="861"/>
      <c r="QZD60" s="861"/>
      <c r="QZM60" s="861"/>
      <c r="QZN60" s="861"/>
      <c r="QZW60" s="861"/>
      <c r="QZX60" s="861"/>
      <c r="RAG60" s="861"/>
      <c r="RAH60" s="861"/>
      <c r="RAQ60" s="861"/>
      <c r="RAR60" s="861"/>
      <c r="RBA60" s="861"/>
      <c r="RBB60" s="861"/>
      <c r="RBK60" s="861"/>
      <c r="RBL60" s="861"/>
      <c r="RBU60" s="861"/>
      <c r="RBV60" s="861"/>
      <c r="RCE60" s="861"/>
      <c r="RCF60" s="861"/>
      <c r="RCO60" s="861"/>
      <c r="RCP60" s="861"/>
      <c r="RCY60" s="861"/>
      <c r="RCZ60" s="861"/>
      <c r="RDI60" s="861"/>
      <c r="RDJ60" s="861"/>
      <c r="RDS60" s="861"/>
      <c r="RDT60" s="861"/>
      <c r="REC60" s="861"/>
      <c r="RED60" s="861"/>
      <c r="REM60" s="861"/>
      <c r="REN60" s="861"/>
      <c r="REW60" s="861"/>
      <c r="REX60" s="861"/>
      <c r="RFG60" s="861"/>
      <c r="RFH60" s="861"/>
      <c r="RFQ60" s="861"/>
      <c r="RFR60" s="861"/>
      <c r="RGA60" s="861"/>
      <c r="RGB60" s="861"/>
      <c r="RGK60" s="861"/>
      <c r="RGL60" s="861"/>
      <c r="RGU60" s="861"/>
      <c r="RGV60" s="861"/>
      <c r="RHE60" s="861"/>
      <c r="RHF60" s="861"/>
      <c r="RHO60" s="861"/>
      <c r="RHP60" s="861"/>
      <c r="RHY60" s="861"/>
      <c r="RHZ60" s="861"/>
      <c r="RII60" s="861"/>
      <c r="RIJ60" s="861"/>
      <c r="RIS60" s="861"/>
      <c r="RIT60" s="861"/>
      <c r="RJC60" s="861"/>
      <c r="RJD60" s="861"/>
      <c r="RJM60" s="861"/>
      <c r="RJN60" s="861"/>
      <c r="RJW60" s="861"/>
      <c r="RJX60" s="861"/>
      <c r="RKG60" s="861"/>
      <c r="RKH60" s="861"/>
      <c r="RKQ60" s="861"/>
      <c r="RKR60" s="861"/>
      <c r="RLA60" s="861"/>
      <c r="RLB60" s="861"/>
      <c r="RLK60" s="861"/>
      <c r="RLL60" s="861"/>
      <c r="RLU60" s="861"/>
      <c r="RLV60" s="861"/>
      <c r="RME60" s="861"/>
      <c r="RMF60" s="861"/>
      <c r="RMO60" s="861"/>
      <c r="RMP60" s="861"/>
      <c r="RMY60" s="861"/>
      <c r="RMZ60" s="861"/>
      <c r="RNI60" s="861"/>
      <c r="RNJ60" s="861"/>
      <c r="RNS60" s="861"/>
      <c r="RNT60" s="861"/>
      <c r="ROC60" s="861"/>
      <c r="ROD60" s="861"/>
      <c r="ROM60" s="861"/>
      <c r="RON60" s="861"/>
      <c r="ROW60" s="861"/>
      <c r="ROX60" s="861"/>
      <c r="RPG60" s="861"/>
      <c r="RPH60" s="861"/>
      <c r="RPQ60" s="861"/>
      <c r="RPR60" s="861"/>
      <c r="RQA60" s="861"/>
      <c r="RQB60" s="861"/>
      <c r="RQK60" s="861"/>
      <c r="RQL60" s="861"/>
      <c r="RQU60" s="861"/>
      <c r="RQV60" s="861"/>
      <c r="RRE60" s="861"/>
      <c r="RRF60" s="861"/>
      <c r="RRO60" s="861"/>
      <c r="RRP60" s="861"/>
      <c r="RRY60" s="861"/>
      <c r="RRZ60" s="861"/>
      <c r="RSI60" s="861"/>
      <c r="RSJ60" s="861"/>
      <c r="RSS60" s="861"/>
      <c r="RST60" s="861"/>
      <c r="RTC60" s="861"/>
      <c r="RTD60" s="861"/>
      <c r="RTM60" s="861"/>
      <c r="RTN60" s="861"/>
      <c r="RTW60" s="861"/>
      <c r="RTX60" s="861"/>
      <c r="RUG60" s="861"/>
      <c r="RUH60" s="861"/>
      <c r="RUQ60" s="861"/>
      <c r="RUR60" s="861"/>
      <c r="RVA60" s="861"/>
      <c r="RVB60" s="861"/>
      <c r="RVK60" s="861"/>
      <c r="RVL60" s="861"/>
      <c r="RVU60" s="861"/>
      <c r="RVV60" s="861"/>
      <c r="RWE60" s="861"/>
      <c r="RWF60" s="861"/>
      <c r="RWO60" s="861"/>
      <c r="RWP60" s="861"/>
      <c r="RWY60" s="861"/>
      <c r="RWZ60" s="861"/>
      <c r="RXI60" s="861"/>
      <c r="RXJ60" s="861"/>
      <c r="RXS60" s="861"/>
      <c r="RXT60" s="861"/>
      <c r="RYC60" s="861"/>
      <c r="RYD60" s="861"/>
      <c r="RYM60" s="861"/>
      <c r="RYN60" s="861"/>
      <c r="RYW60" s="861"/>
      <c r="RYX60" s="861"/>
      <c r="RZG60" s="861"/>
      <c r="RZH60" s="861"/>
      <c r="RZQ60" s="861"/>
      <c r="RZR60" s="861"/>
      <c r="SAA60" s="861"/>
      <c r="SAB60" s="861"/>
      <c r="SAK60" s="861"/>
      <c r="SAL60" s="861"/>
      <c r="SAU60" s="861"/>
      <c r="SAV60" s="861"/>
      <c r="SBE60" s="861"/>
      <c r="SBF60" s="861"/>
      <c r="SBO60" s="861"/>
      <c r="SBP60" s="861"/>
      <c r="SBY60" s="861"/>
      <c r="SBZ60" s="861"/>
      <c r="SCI60" s="861"/>
      <c r="SCJ60" s="861"/>
      <c r="SCS60" s="861"/>
      <c r="SCT60" s="861"/>
      <c r="SDC60" s="861"/>
      <c r="SDD60" s="861"/>
      <c r="SDM60" s="861"/>
      <c r="SDN60" s="861"/>
      <c r="SDW60" s="861"/>
      <c r="SDX60" s="861"/>
      <c r="SEG60" s="861"/>
      <c r="SEH60" s="861"/>
      <c r="SEQ60" s="861"/>
      <c r="SER60" s="861"/>
      <c r="SFA60" s="861"/>
      <c r="SFB60" s="861"/>
      <c r="SFK60" s="861"/>
      <c r="SFL60" s="861"/>
      <c r="SFU60" s="861"/>
      <c r="SFV60" s="861"/>
      <c r="SGE60" s="861"/>
      <c r="SGF60" s="861"/>
      <c r="SGO60" s="861"/>
      <c r="SGP60" s="861"/>
      <c r="SGY60" s="861"/>
      <c r="SGZ60" s="861"/>
      <c r="SHI60" s="861"/>
      <c r="SHJ60" s="861"/>
      <c r="SHS60" s="861"/>
      <c r="SHT60" s="861"/>
      <c r="SIC60" s="861"/>
      <c r="SID60" s="861"/>
      <c r="SIM60" s="861"/>
      <c r="SIN60" s="861"/>
      <c r="SIW60" s="861"/>
      <c r="SIX60" s="861"/>
      <c r="SJG60" s="861"/>
      <c r="SJH60" s="861"/>
      <c r="SJQ60" s="861"/>
      <c r="SJR60" s="861"/>
      <c r="SKA60" s="861"/>
      <c r="SKB60" s="861"/>
      <c r="SKK60" s="861"/>
      <c r="SKL60" s="861"/>
      <c r="SKU60" s="861"/>
      <c r="SKV60" s="861"/>
      <c r="SLE60" s="861"/>
      <c r="SLF60" s="861"/>
      <c r="SLO60" s="861"/>
      <c r="SLP60" s="861"/>
      <c r="SLY60" s="861"/>
      <c r="SLZ60" s="861"/>
      <c r="SMI60" s="861"/>
      <c r="SMJ60" s="861"/>
      <c r="SMS60" s="861"/>
      <c r="SMT60" s="861"/>
      <c r="SNC60" s="861"/>
      <c r="SND60" s="861"/>
      <c r="SNM60" s="861"/>
      <c r="SNN60" s="861"/>
      <c r="SNW60" s="861"/>
      <c r="SNX60" s="861"/>
      <c r="SOG60" s="861"/>
      <c r="SOH60" s="861"/>
      <c r="SOQ60" s="861"/>
      <c r="SOR60" s="861"/>
      <c r="SPA60" s="861"/>
      <c r="SPB60" s="861"/>
      <c r="SPK60" s="861"/>
      <c r="SPL60" s="861"/>
      <c r="SPU60" s="861"/>
      <c r="SPV60" s="861"/>
      <c r="SQE60" s="861"/>
      <c r="SQF60" s="861"/>
      <c r="SQO60" s="861"/>
      <c r="SQP60" s="861"/>
      <c r="SQY60" s="861"/>
      <c r="SQZ60" s="861"/>
      <c r="SRI60" s="861"/>
      <c r="SRJ60" s="861"/>
      <c r="SRS60" s="861"/>
      <c r="SRT60" s="861"/>
      <c r="SSC60" s="861"/>
      <c r="SSD60" s="861"/>
      <c r="SSM60" s="861"/>
      <c r="SSN60" s="861"/>
      <c r="SSW60" s="861"/>
      <c r="SSX60" s="861"/>
      <c r="STG60" s="861"/>
      <c r="STH60" s="861"/>
      <c r="STQ60" s="861"/>
      <c r="STR60" s="861"/>
      <c r="SUA60" s="861"/>
      <c r="SUB60" s="861"/>
      <c r="SUK60" s="861"/>
      <c r="SUL60" s="861"/>
      <c r="SUU60" s="861"/>
      <c r="SUV60" s="861"/>
      <c r="SVE60" s="861"/>
      <c r="SVF60" s="861"/>
      <c r="SVO60" s="861"/>
      <c r="SVP60" s="861"/>
      <c r="SVY60" s="861"/>
      <c r="SVZ60" s="861"/>
      <c r="SWI60" s="861"/>
      <c r="SWJ60" s="861"/>
      <c r="SWS60" s="861"/>
      <c r="SWT60" s="861"/>
      <c r="SXC60" s="861"/>
      <c r="SXD60" s="861"/>
      <c r="SXM60" s="861"/>
      <c r="SXN60" s="861"/>
      <c r="SXW60" s="861"/>
      <c r="SXX60" s="861"/>
      <c r="SYG60" s="861"/>
      <c r="SYH60" s="861"/>
      <c r="SYQ60" s="861"/>
      <c r="SYR60" s="861"/>
      <c r="SZA60" s="861"/>
      <c r="SZB60" s="861"/>
      <c r="SZK60" s="861"/>
      <c r="SZL60" s="861"/>
      <c r="SZU60" s="861"/>
      <c r="SZV60" s="861"/>
      <c r="TAE60" s="861"/>
      <c r="TAF60" s="861"/>
      <c r="TAO60" s="861"/>
      <c r="TAP60" s="861"/>
      <c r="TAY60" s="861"/>
      <c r="TAZ60" s="861"/>
      <c r="TBI60" s="861"/>
      <c r="TBJ60" s="861"/>
      <c r="TBS60" s="861"/>
      <c r="TBT60" s="861"/>
      <c r="TCC60" s="861"/>
      <c r="TCD60" s="861"/>
      <c r="TCM60" s="861"/>
      <c r="TCN60" s="861"/>
      <c r="TCW60" s="861"/>
      <c r="TCX60" s="861"/>
      <c r="TDG60" s="861"/>
      <c r="TDH60" s="861"/>
      <c r="TDQ60" s="861"/>
      <c r="TDR60" s="861"/>
      <c r="TEA60" s="861"/>
      <c r="TEB60" s="861"/>
      <c r="TEK60" s="861"/>
      <c r="TEL60" s="861"/>
      <c r="TEU60" s="861"/>
      <c r="TEV60" s="861"/>
      <c r="TFE60" s="861"/>
      <c r="TFF60" s="861"/>
      <c r="TFO60" s="861"/>
      <c r="TFP60" s="861"/>
      <c r="TFY60" s="861"/>
      <c r="TFZ60" s="861"/>
      <c r="TGI60" s="861"/>
      <c r="TGJ60" s="861"/>
      <c r="TGS60" s="861"/>
      <c r="TGT60" s="861"/>
      <c r="THC60" s="861"/>
      <c r="THD60" s="861"/>
      <c r="THM60" s="861"/>
      <c r="THN60" s="861"/>
      <c r="THW60" s="861"/>
      <c r="THX60" s="861"/>
      <c r="TIG60" s="861"/>
      <c r="TIH60" s="861"/>
      <c r="TIQ60" s="861"/>
      <c r="TIR60" s="861"/>
      <c r="TJA60" s="861"/>
      <c r="TJB60" s="861"/>
      <c r="TJK60" s="861"/>
      <c r="TJL60" s="861"/>
      <c r="TJU60" s="861"/>
      <c r="TJV60" s="861"/>
      <c r="TKE60" s="861"/>
      <c r="TKF60" s="861"/>
      <c r="TKO60" s="861"/>
      <c r="TKP60" s="861"/>
      <c r="TKY60" s="861"/>
      <c r="TKZ60" s="861"/>
      <c r="TLI60" s="861"/>
      <c r="TLJ60" s="861"/>
      <c r="TLS60" s="861"/>
      <c r="TLT60" s="861"/>
      <c r="TMC60" s="861"/>
      <c r="TMD60" s="861"/>
      <c r="TMM60" s="861"/>
      <c r="TMN60" s="861"/>
      <c r="TMW60" s="861"/>
      <c r="TMX60" s="861"/>
      <c r="TNG60" s="861"/>
      <c r="TNH60" s="861"/>
      <c r="TNQ60" s="861"/>
      <c r="TNR60" s="861"/>
      <c r="TOA60" s="861"/>
      <c r="TOB60" s="861"/>
      <c r="TOK60" s="861"/>
      <c r="TOL60" s="861"/>
      <c r="TOU60" s="861"/>
      <c r="TOV60" s="861"/>
      <c r="TPE60" s="861"/>
      <c r="TPF60" s="861"/>
      <c r="TPO60" s="861"/>
      <c r="TPP60" s="861"/>
      <c r="TPY60" s="861"/>
      <c r="TPZ60" s="861"/>
      <c r="TQI60" s="861"/>
      <c r="TQJ60" s="861"/>
      <c r="TQS60" s="861"/>
      <c r="TQT60" s="861"/>
      <c r="TRC60" s="861"/>
      <c r="TRD60" s="861"/>
      <c r="TRM60" s="861"/>
      <c r="TRN60" s="861"/>
      <c r="TRW60" s="861"/>
      <c r="TRX60" s="861"/>
      <c r="TSG60" s="861"/>
      <c r="TSH60" s="861"/>
      <c r="TSQ60" s="861"/>
      <c r="TSR60" s="861"/>
      <c r="TTA60" s="861"/>
      <c r="TTB60" s="861"/>
      <c r="TTK60" s="861"/>
      <c r="TTL60" s="861"/>
      <c r="TTU60" s="861"/>
      <c r="TTV60" s="861"/>
      <c r="TUE60" s="861"/>
      <c r="TUF60" s="861"/>
      <c r="TUO60" s="861"/>
      <c r="TUP60" s="861"/>
      <c r="TUY60" s="861"/>
      <c r="TUZ60" s="861"/>
      <c r="TVI60" s="861"/>
      <c r="TVJ60" s="861"/>
      <c r="TVS60" s="861"/>
      <c r="TVT60" s="861"/>
      <c r="TWC60" s="861"/>
      <c r="TWD60" s="861"/>
      <c r="TWM60" s="861"/>
      <c r="TWN60" s="861"/>
      <c r="TWW60" s="861"/>
      <c r="TWX60" s="861"/>
      <c r="TXG60" s="861"/>
      <c r="TXH60" s="861"/>
      <c r="TXQ60" s="861"/>
      <c r="TXR60" s="861"/>
      <c r="TYA60" s="861"/>
      <c r="TYB60" s="861"/>
      <c r="TYK60" s="861"/>
      <c r="TYL60" s="861"/>
      <c r="TYU60" s="861"/>
      <c r="TYV60" s="861"/>
      <c r="TZE60" s="861"/>
      <c r="TZF60" s="861"/>
      <c r="TZO60" s="861"/>
      <c r="TZP60" s="861"/>
      <c r="TZY60" s="861"/>
      <c r="TZZ60" s="861"/>
      <c r="UAI60" s="861"/>
      <c r="UAJ60" s="861"/>
      <c r="UAS60" s="861"/>
      <c r="UAT60" s="861"/>
      <c r="UBC60" s="861"/>
      <c r="UBD60" s="861"/>
      <c r="UBM60" s="861"/>
      <c r="UBN60" s="861"/>
      <c r="UBW60" s="861"/>
      <c r="UBX60" s="861"/>
      <c r="UCG60" s="861"/>
      <c r="UCH60" s="861"/>
      <c r="UCQ60" s="861"/>
      <c r="UCR60" s="861"/>
      <c r="UDA60" s="861"/>
      <c r="UDB60" s="861"/>
      <c r="UDK60" s="861"/>
      <c r="UDL60" s="861"/>
      <c r="UDU60" s="861"/>
      <c r="UDV60" s="861"/>
      <c r="UEE60" s="861"/>
      <c r="UEF60" s="861"/>
      <c r="UEO60" s="861"/>
      <c r="UEP60" s="861"/>
      <c r="UEY60" s="861"/>
      <c r="UEZ60" s="861"/>
      <c r="UFI60" s="861"/>
      <c r="UFJ60" s="861"/>
      <c r="UFS60" s="861"/>
      <c r="UFT60" s="861"/>
      <c r="UGC60" s="861"/>
      <c r="UGD60" s="861"/>
      <c r="UGM60" s="861"/>
      <c r="UGN60" s="861"/>
      <c r="UGW60" s="861"/>
      <c r="UGX60" s="861"/>
      <c r="UHG60" s="861"/>
      <c r="UHH60" s="861"/>
      <c r="UHQ60" s="861"/>
      <c r="UHR60" s="861"/>
      <c r="UIA60" s="861"/>
      <c r="UIB60" s="861"/>
      <c r="UIK60" s="861"/>
      <c r="UIL60" s="861"/>
      <c r="UIU60" s="861"/>
      <c r="UIV60" s="861"/>
      <c r="UJE60" s="861"/>
      <c r="UJF60" s="861"/>
      <c r="UJO60" s="861"/>
      <c r="UJP60" s="861"/>
      <c r="UJY60" s="861"/>
      <c r="UJZ60" s="861"/>
      <c r="UKI60" s="861"/>
      <c r="UKJ60" s="861"/>
      <c r="UKS60" s="861"/>
      <c r="UKT60" s="861"/>
      <c r="ULC60" s="861"/>
      <c r="ULD60" s="861"/>
      <c r="ULM60" s="861"/>
      <c r="ULN60" s="861"/>
      <c r="ULW60" s="861"/>
      <c r="ULX60" s="861"/>
      <c r="UMG60" s="861"/>
      <c r="UMH60" s="861"/>
      <c r="UMQ60" s="861"/>
      <c r="UMR60" s="861"/>
      <c r="UNA60" s="861"/>
      <c r="UNB60" s="861"/>
      <c r="UNK60" s="861"/>
      <c r="UNL60" s="861"/>
      <c r="UNU60" s="861"/>
      <c r="UNV60" s="861"/>
      <c r="UOE60" s="861"/>
      <c r="UOF60" s="861"/>
      <c r="UOO60" s="861"/>
      <c r="UOP60" s="861"/>
      <c r="UOY60" s="861"/>
      <c r="UOZ60" s="861"/>
      <c r="UPI60" s="861"/>
      <c r="UPJ60" s="861"/>
      <c r="UPS60" s="861"/>
      <c r="UPT60" s="861"/>
      <c r="UQC60" s="861"/>
      <c r="UQD60" s="861"/>
      <c r="UQM60" s="861"/>
      <c r="UQN60" s="861"/>
      <c r="UQW60" s="861"/>
      <c r="UQX60" s="861"/>
      <c r="URG60" s="861"/>
      <c r="URH60" s="861"/>
      <c r="URQ60" s="861"/>
      <c r="URR60" s="861"/>
      <c r="USA60" s="861"/>
      <c r="USB60" s="861"/>
      <c r="USK60" s="861"/>
      <c r="USL60" s="861"/>
      <c r="USU60" s="861"/>
      <c r="USV60" s="861"/>
      <c r="UTE60" s="861"/>
      <c r="UTF60" s="861"/>
      <c r="UTO60" s="861"/>
      <c r="UTP60" s="861"/>
      <c r="UTY60" s="861"/>
      <c r="UTZ60" s="861"/>
      <c r="UUI60" s="861"/>
      <c r="UUJ60" s="861"/>
      <c r="UUS60" s="861"/>
      <c r="UUT60" s="861"/>
      <c r="UVC60" s="861"/>
      <c r="UVD60" s="861"/>
      <c r="UVM60" s="861"/>
      <c r="UVN60" s="861"/>
      <c r="UVW60" s="861"/>
      <c r="UVX60" s="861"/>
      <c r="UWG60" s="861"/>
      <c r="UWH60" s="861"/>
      <c r="UWQ60" s="861"/>
      <c r="UWR60" s="861"/>
      <c r="UXA60" s="861"/>
      <c r="UXB60" s="861"/>
      <c r="UXK60" s="861"/>
      <c r="UXL60" s="861"/>
      <c r="UXU60" s="861"/>
      <c r="UXV60" s="861"/>
      <c r="UYE60" s="861"/>
      <c r="UYF60" s="861"/>
      <c r="UYO60" s="861"/>
      <c r="UYP60" s="861"/>
      <c r="UYY60" s="861"/>
      <c r="UYZ60" s="861"/>
      <c r="UZI60" s="861"/>
      <c r="UZJ60" s="861"/>
      <c r="UZS60" s="861"/>
      <c r="UZT60" s="861"/>
      <c r="VAC60" s="861"/>
      <c r="VAD60" s="861"/>
      <c r="VAM60" s="861"/>
      <c r="VAN60" s="861"/>
      <c r="VAW60" s="861"/>
      <c r="VAX60" s="861"/>
      <c r="VBG60" s="861"/>
      <c r="VBH60" s="861"/>
      <c r="VBQ60" s="861"/>
      <c r="VBR60" s="861"/>
      <c r="VCA60" s="861"/>
      <c r="VCB60" s="861"/>
      <c r="VCK60" s="861"/>
      <c r="VCL60" s="861"/>
      <c r="VCU60" s="861"/>
      <c r="VCV60" s="861"/>
      <c r="VDE60" s="861"/>
      <c r="VDF60" s="861"/>
      <c r="VDO60" s="861"/>
      <c r="VDP60" s="861"/>
      <c r="VDY60" s="861"/>
      <c r="VDZ60" s="861"/>
      <c r="VEI60" s="861"/>
      <c r="VEJ60" s="861"/>
      <c r="VES60" s="861"/>
      <c r="VET60" s="861"/>
      <c r="VFC60" s="861"/>
      <c r="VFD60" s="861"/>
      <c r="VFM60" s="861"/>
      <c r="VFN60" s="861"/>
      <c r="VFW60" s="861"/>
      <c r="VFX60" s="861"/>
      <c r="VGG60" s="861"/>
      <c r="VGH60" s="861"/>
      <c r="VGQ60" s="861"/>
      <c r="VGR60" s="861"/>
      <c r="VHA60" s="861"/>
      <c r="VHB60" s="861"/>
      <c r="VHK60" s="861"/>
      <c r="VHL60" s="861"/>
      <c r="VHU60" s="861"/>
      <c r="VHV60" s="861"/>
      <c r="VIE60" s="861"/>
      <c r="VIF60" s="861"/>
      <c r="VIO60" s="861"/>
      <c r="VIP60" s="861"/>
      <c r="VIY60" s="861"/>
      <c r="VIZ60" s="861"/>
      <c r="VJI60" s="861"/>
      <c r="VJJ60" s="861"/>
      <c r="VJS60" s="861"/>
      <c r="VJT60" s="861"/>
      <c r="VKC60" s="861"/>
      <c r="VKD60" s="861"/>
      <c r="VKM60" s="861"/>
      <c r="VKN60" s="861"/>
      <c r="VKW60" s="861"/>
      <c r="VKX60" s="861"/>
      <c r="VLG60" s="861"/>
      <c r="VLH60" s="861"/>
      <c r="VLQ60" s="861"/>
      <c r="VLR60" s="861"/>
      <c r="VMA60" s="861"/>
      <c r="VMB60" s="861"/>
      <c r="VMK60" s="861"/>
      <c r="VML60" s="861"/>
      <c r="VMU60" s="861"/>
      <c r="VMV60" s="861"/>
      <c r="VNE60" s="861"/>
      <c r="VNF60" s="861"/>
      <c r="VNO60" s="861"/>
      <c r="VNP60" s="861"/>
      <c r="VNY60" s="861"/>
      <c r="VNZ60" s="861"/>
      <c r="VOI60" s="861"/>
      <c r="VOJ60" s="861"/>
      <c r="VOS60" s="861"/>
      <c r="VOT60" s="861"/>
      <c r="VPC60" s="861"/>
      <c r="VPD60" s="861"/>
      <c r="VPM60" s="861"/>
      <c r="VPN60" s="861"/>
      <c r="VPW60" s="861"/>
      <c r="VPX60" s="861"/>
      <c r="VQG60" s="861"/>
      <c r="VQH60" s="861"/>
      <c r="VQQ60" s="861"/>
      <c r="VQR60" s="861"/>
      <c r="VRA60" s="861"/>
      <c r="VRB60" s="861"/>
      <c r="VRK60" s="861"/>
      <c r="VRL60" s="861"/>
      <c r="VRU60" s="861"/>
      <c r="VRV60" s="861"/>
      <c r="VSE60" s="861"/>
      <c r="VSF60" s="861"/>
      <c r="VSO60" s="861"/>
      <c r="VSP60" s="861"/>
      <c r="VSY60" s="861"/>
      <c r="VSZ60" s="861"/>
      <c r="VTI60" s="861"/>
      <c r="VTJ60" s="861"/>
      <c r="VTS60" s="861"/>
      <c r="VTT60" s="861"/>
      <c r="VUC60" s="861"/>
      <c r="VUD60" s="861"/>
      <c r="VUM60" s="861"/>
      <c r="VUN60" s="861"/>
      <c r="VUW60" s="861"/>
      <c r="VUX60" s="861"/>
      <c r="VVG60" s="861"/>
      <c r="VVH60" s="861"/>
      <c r="VVQ60" s="861"/>
      <c r="VVR60" s="861"/>
      <c r="VWA60" s="861"/>
      <c r="VWB60" s="861"/>
      <c r="VWK60" s="861"/>
      <c r="VWL60" s="861"/>
      <c r="VWU60" s="861"/>
      <c r="VWV60" s="861"/>
      <c r="VXE60" s="861"/>
      <c r="VXF60" s="861"/>
      <c r="VXO60" s="861"/>
      <c r="VXP60" s="861"/>
      <c r="VXY60" s="861"/>
      <c r="VXZ60" s="861"/>
      <c r="VYI60" s="861"/>
      <c r="VYJ60" s="861"/>
      <c r="VYS60" s="861"/>
      <c r="VYT60" s="861"/>
      <c r="VZC60" s="861"/>
      <c r="VZD60" s="861"/>
      <c r="VZM60" s="861"/>
      <c r="VZN60" s="861"/>
      <c r="VZW60" s="861"/>
      <c r="VZX60" s="861"/>
      <c r="WAG60" s="861"/>
      <c r="WAH60" s="861"/>
      <c r="WAQ60" s="861"/>
      <c r="WAR60" s="861"/>
      <c r="WBA60" s="861"/>
      <c r="WBB60" s="861"/>
      <c r="WBK60" s="861"/>
      <c r="WBL60" s="861"/>
      <c r="WBU60" s="861"/>
      <c r="WBV60" s="861"/>
      <c r="WCE60" s="861"/>
      <c r="WCF60" s="861"/>
      <c r="WCO60" s="861"/>
      <c r="WCP60" s="861"/>
      <c r="WCY60" s="861"/>
      <c r="WCZ60" s="861"/>
      <c r="WDI60" s="861"/>
      <c r="WDJ60" s="861"/>
      <c r="WDS60" s="861"/>
      <c r="WDT60" s="861"/>
      <c r="WEC60" s="861"/>
      <c r="WED60" s="861"/>
      <c r="WEM60" s="861"/>
      <c r="WEN60" s="861"/>
      <c r="WEW60" s="861"/>
      <c r="WEX60" s="861"/>
      <c r="WFG60" s="861"/>
      <c r="WFH60" s="861"/>
      <c r="WFQ60" s="861"/>
      <c r="WFR60" s="861"/>
      <c r="WGA60" s="861"/>
      <c r="WGB60" s="861"/>
      <c r="WGK60" s="861"/>
      <c r="WGL60" s="861"/>
      <c r="WGU60" s="861"/>
      <c r="WGV60" s="861"/>
      <c r="WHE60" s="861"/>
      <c r="WHF60" s="861"/>
      <c r="WHO60" s="861"/>
      <c r="WHP60" s="861"/>
      <c r="WHY60" s="861"/>
      <c r="WHZ60" s="861"/>
      <c r="WII60" s="861"/>
      <c r="WIJ60" s="861"/>
      <c r="WIS60" s="861"/>
      <c r="WIT60" s="861"/>
      <c r="WJC60" s="861"/>
      <c r="WJD60" s="861"/>
      <c r="WJM60" s="861"/>
      <c r="WJN60" s="861"/>
      <c r="WJW60" s="861"/>
      <c r="WJX60" s="861"/>
      <c r="WKG60" s="861"/>
      <c r="WKH60" s="861"/>
      <c r="WKQ60" s="861"/>
      <c r="WKR60" s="861"/>
      <c r="WLA60" s="861"/>
      <c r="WLB60" s="861"/>
      <c r="WLK60" s="861"/>
      <c r="WLL60" s="861"/>
      <c r="WLU60" s="861"/>
      <c r="WLV60" s="861"/>
      <c r="WME60" s="861"/>
      <c r="WMF60" s="861"/>
      <c r="WMO60" s="861"/>
      <c r="WMP60" s="861"/>
      <c r="WMY60" s="861"/>
      <c r="WMZ60" s="861"/>
      <c r="WNI60" s="861"/>
      <c r="WNJ60" s="861"/>
      <c r="WNS60" s="861"/>
      <c r="WNT60" s="861"/>
      <c r="WOC60" s="861"/>
      <c r="WOD60" s="861"/>
      <c r="WOM60" s="861"/>
      <c r="WON60" s="861"/>
      <c r="WOW60" s="861"/>
      <c r="WOX60" s="861"/>
      <c r="WPG60" s="861"/>
      <c r="WPH60" s="861"/>
      <c r="WPQ60" s="861"/>
      <c r="WPR60" s="861"/>
      <c r="WQA60" s="861"/>
      <c r="WQB60" s="861"/>
      <c r="WQK60" s="861"/>
      <c r="WQL60" s="861"/>
      <c r="WQU60" s="861"/>
      <c r="WQV60" s="861"/>
      <c r="WRE60" s="861"/>
      <c r="WRF60" s="861"/>
      <c r="WRO60" s="861"/>
      <c r="WRP60" s="861"/>
      <c r="WRY60" s="861"/>
      <c r="WRZ60" s="861"/>
      <c r="WSI60" s="861"/>
      <c r="WSJ60" s="861"/>
      <c r="WSS60" s="861"/>
      <c r="WST60" s="861"/>
      <c r="WTC60" s="861"/>
      <c r="WTD60" s="861"/>
      <c r="WTM60" s="861"/>
      <c r="WTN60" s="861"/>
      <c r="WTW60" s="861"/>
      <c r="WTX60" s="861"/>
      <c r="WUG60" s="861"/>
      <c r="WUH60" s="861"/>
      <c r="WUQ60" s="861"/>
      <c r="WUR60" s="861"/>
      <c r="WVA60" s="861"/>
      <c r="WVB60" s="861"/>
      <c r="WVK60" s="861"/>
      <c r="WVL60" s="861"/>
      <c r="WVU60" s="861"/>
      <c r="WVV60" s="861"/>
      <c r="WWE60" s="861"/>
      <c r="WWF60" s="861"/>
      <c r="WWO60" s="861"/>
      <c r="WWP60" s="861"/>
      <c r="WWY60" s="861"/>
      <c r="WWZ60" s="861"/>
      <c r="WXI60" s="861"/>
      <c r="WXJ60" s="861"/>
      <c r="WXS60" s="861"/>
      <c r="WXT60" s="861"/>
      <c r="WYC60" s="861"/>
      <c r="WYD60" s="861"/>
      <c r="WYM60" s="861"/>
      <c r="WYN60" s="861"/>
      <c r="WYW60" s="861"/>
      <c r="WYX60" s="861"/>
      <c r="WZG60" s="861"/>
      <c r="WZH60" s="861"/>
      <c r="WZQ60" s="861"/>
      <c r="WZR60" s="861"/>
      <c r="XAA60" s="861"/>
      <c r="XAB60" s="861"/>
      <c r="XAK60" s="861"/>
      <c r="XAL60" s="861"/>
      <c r="XAU60" s="861"/>
      <c r="XAV60" s="861"/>
      <c r="XBE60" s="861"/>
      <c r="XBF60" s="861"/>
      <c r="XBO60" s="861"/>
      <c r="XBP60" s="861"/>
      <c r="XBY60" s="861"/>
      <c r="XBZ60" s="861"/>
      <c r="XCI60" s="861"/>
      <c r="XCJ60" s="861"/>
      <c r="XCS60" s="861"/>
      <c r="XCT60" s="861"/>
      <c r="XDC60" s="861"/>
      <c r="XDD60" s="861"/>
      <c r="XDM60" s="861"/>
      <c r="XDN60" s="861"/>
      <c r="XDW60" s="861"/>
      <c r="XDX60" s="861"/>
      <c r="XEG60" s="861"/>
      <c r="XEH60" s="861"/>
      <c r="XEQ60" s="861"/>
      <c r="XER60" s="861"/>
      <c r="XFA60" s="861"/>
      <c r="XFB60" s="861"/>
    </row>
    <row r="61" spans="1:1022 1031:2042 2051:3072 3081:4092 4101:5112 5121:6142 6151:7162 7171:8192 8201:9212 9221:10232 10241:11262 11271:12282 12291:13312 13321:14332 14341:15352 15361:16382" s="838" customFormat="1" ht="39.75" customHeight="1" x14ac:dyDescent="0.2">
      <c r="A61" s="1641" t="s">
        <v>4</v>
      </c>
      <c r="B61" s="1551" t="s">
        <v>30</v>
      </c>
      <c r="C61" s="1642" t="s">
        <v>473</v>
      </c>
      <c r="D61" s="1643"/>
      <c r="E61" s="1552" t="s">
        <v>352</v>
      </c>
      <c r="F61" s="1551" t="s">
        <v>393</v>
      </c>
      <c r="G61" s="1551" t="s">
        <v>334</v>
      </c>
      <c r="H61" s="1551"/>
      <c r="I61" s="1551"/>
      <c r="J61" s="946" t="s">
        <v>70</v>
      </c>
    </row>
    <row r="62" spans="1:1022 1031:2042 2051:3072 3081:4092 4101:5112 5121:6142 6151:7162 7171:8192 8201:9212 9221:10232 10241:11262 11271:12282 12291:13312 13321:14332 14341:15352 15361:16382" s="838" customFormat="1" ht="52.5" customHeight="1" x14ac:dyDescent="0.2">
      <c r="A62" s="1641"/>
      <c r="B62" s="1552"/>
      <c r="C62" s="874" t="s">
        <v>14</v>
      </c>
      <c r="D62" s="874" t="s">
        <v>357</v>
      </c>
      <c r="E62" s="1623"/>
      <c r="F62" s="1552"/>
      <c r="G62" s="874" t="s">
        <v>166</v>
      </c>
      <c r="H62" s="874" t="s">
        <v>13</v>
      </c>
      <c r="I62" s="875" t="s">
        <v>15</v>
      </c>
      <c r="J62" s="946" t="s">
        <v>71</v>
      </c>
    </row>
    <row r="63" spans="1:1022 1031:2042 2051:3072 3081:4092 4101:5112 5121:6142 6151:7162 7171:8192 8201:9212 9221:10232 10241:11262 11271:12282 12291:13312 13321:14332 14341:15352 15361:16382" s="838" customFormat="1" ht="32.1" hidden="1" customHeight="1" x14ac:dyDescent="0.2">
      <c r="A63" s="876">
        <v>1</v>
      </c>
      <c r="B63" s="877" t="e">
        <f>'1 g'!I8</f>
        <v>#N/A</v>
      </c>
      <c r="C63" s="877" t="e">
        <f>'1 g'!H9</f>
        <v>#N/A</v>
      </c>
      <c r="D63" s="878" t="e">
        <f>'1 g'!F73</f>
        <v>#N/A</v>
      </c>
      <c r="E63" s="878">
        <f>'DATOS '!W82</f>
        <v>0.3</v>
      </c>
      <c r="F63" s="878">
        <f>'DATOS '!X82</f>
        <v>1</v>
      </c>
      <c r="G63" s="879" t="e">
        <f>'1 g'!C49</f>
        <v>#DIV/0!</v>
      </c>
      <c r="H63" s="879" t="e">
        <f>'1 g'!D49</f>
        <v>#DIV/0!</v>
      </c>
      <c r="I63" s="879" t="e">
        <f>'1 g'!E49</f>
        <v>#DIV/0!</v>
      </c>
      <c r="J63" s="947" t="e">
        <f>IF(ABS(D63)+E63&gt;=((F63)),"NO","SI")</f>
        <v>#N/A</v>
      </c>
    </row>
    <row r="64" spans="1:1022 1031:2042 2051:3072 3081:4092 4101:5112 5121:6142 6151:7162 7171:8192 8201:9212 9221:10232 10241:11262 11271:12282 12291:13312 13321:14332 14341:15352 15361:16382" s="838" customFormat="1" ht="32.1" hidden="1" customHeight="1" x14ac:dyDescent="0.2">
      <c r="A64" s="876">
        <v>2</v>
      </c>
      <c r="B64" s="877" t="e">
        <f>'2 g'!I8</f>
        <v>#N/A</v>
      </c>
      <c r="C64" s="877" t="e">
        <f>'2 g'!H9</f>
        <v>#N/A</v>
      </c>
      <c r="D64" s="878" t="e">
        <f>'2 g'!F73</f>
        <v>#N/A</v>
      </c>
      <c r="E64" s="878">
        <f>'DATOS 1'!W95</f>
        <v>0.4</v>
      </c>
      <c r="F64" s="878">
        <f>'DATOS '!X83</f>
        <v>1.2</v>
      </c>
      <c r="G64" s="879" t="e">
        <f>'2 g'!C49</f>
        <v>#DIV/0!</v>
      </c>
      <c r="H64" s="879" t="e">
        <f>'2 g'!D49</f>
        <v>#DIV/0!</v>
      </c>
      <c r="I64" s="879" t="e">
        <f>'2 g'!E49</f>
        <v>#DIV/0!</v>
      </c>
      <c r="J64" s="947" t="e">
        <f t="shared" ref="J64:J82" si="0">IF(ABS(D64)+E64&gt;=((F64)),"NO","SI")</f>
        <v>#N/A</v>
      </c>
    </row>
    <row r="65" spans="1:10" s="838" customFormat="1" ht="32.1" hidden="1" customHeight="1" x14ac:dyDescent="0.2">
      <c r="A65" s="876">
        <v>3</v>
      </c>
      <c r="B65" s="877" t="e">
        <f>'2 g +'!I8</f>
        <v>#N/A</v>
      </c>
      <c r="C65" s="881" t="e">
        <f>'2 g +'!H9</f>
        <v>#N/A</v>
      </c>
      <c r="D65" s="878" t="e">
        <f>'2 g +'!F73</f>
        <v>#N/A</v>
      </c>
      <c r="E65" s="878">
        <f>'DATOS 1'!W96</f>
        <v>0.4</v>
      </c>
      <c r="F65" s="878">
        <f>'DATOS '!X84</f>
        <v>1.2</v>
      </c>
      <c r="G65" s="879" t="e">
        <f>'2 g +'!C49</f>
        <v>#DIV/0!</v>
      </c>
      <c r="H65" s="879" t="e">
        <f>'2 g +'!D49</f>
        <v>#DIV/0!</v>
      </c>
      <c r="I65" s="879" t="e">
        <f>'2 g +'!E49</f>
        <v>#DIV/0!</v>
      </c>
      <c r="J65" s="947" t="e">
        <f t="shared" si="0"/>
        <v>#N/A</v>
      </c>
    </row>
    <row r="66" spans="1:10" s="838" customFormat="1" ht="32.1" hidden="1" customHeight="1" x14ac:dyDescent="0.2">
      <c r="A66" s="876">
        <v>4</v>
      </c>
      <c r="B66" s="877" t="e">
        <f>'5 g'!I8</f>
        <v>#N/A</v>
      </c>
      <c r="C66" s="881" t="e">
        <f>'5 g'!H9</f>
        <v>#N/A</v>
      </c>
      <c r="D66" s="878" t="e">
        <f>'5 g'!F73</f>
        <v>#N/A</v>
      </c>
      <c r="E66" s="878">
        <f>'DATOS 1'!W97</f>
        <v>0.5</v>
      </c>
      <c r="F66" s="878">
        <f>'DATOS '!X85</f>
        <v>1.6</v>
      </c>
      <c r="G66" s="879" t="e">
        <f>'5 g'!C49</f>
        <v>#DIV/0!</v>
      </c>
      <c r="H66" s="879" t="e">
        <f>'5 g'!D49</f>
        <v>#DIV/0!</v>
      </c>
      <c r="I66" s="879" t="e">
        <f>'5 g'!E49</f>
        <v>#DIV/0!</v>
      </c>
      <c r="J66" s="947" t="e">
        <f t="shared" si="0"/>
        <v>#N/A</v>
      </c>
    </row>
    <row r="67" spans="1:10" s="838" customFormat="1" ht="32.1" hidden="1" customHeight="1" x14ac:dyDescent="0.2">
      <c r="A67" s="876">
        <v>5</v>
      </c>
      <c r="B67" s="882" t="e">
        <f>'10 g'!I8</f>
        <v>#N/A</v>
      </c>
      <c r="C67" s="881" t="e">
        <f>'10 g'!H9</f>
        <v>#N/A</v>
      </c>
      <c r="D67" s="878" t="e">
        <f>'10 g'!F73</f>
        <v>#N/A</v>
      </c>
      <c r="E67" s="878">
        <f>'DATOS 1'!W98</f>
        <v>0.6</v>
      </c>
      <c r="F67" s="878">
        <f>'DATOS '!X86</f>
        <v>2</v>
      </c>
      <c r="G67" s="879" t="e">
        <f>'10 g'!C49</f>
        <v>#DIV/0!</v>
      </c>
      <c r="H67" s="879" t="e">
        <f>'10 g'!D49</f>
        <v>#DIV/0!</v>
      </c>
      <c r="I67" s="879" t="e">
        <f>'10 g'!E49</f>
        <v>#DIV/0!</v>
      </c>
      <c r="J67" s="947" t="e">
        <f t="shared" si="0"/>
        <v>#N/A</v>
      </c>
    </row>
    <row r="68" spans="1:10" s="838" customFormat="1" ht="32.1" hidden="1" customHeight="1" x14ac:dyDescent="0.2">
      <c r="A68" s="876">
        <v>6</v>
      </c>
      <c r="B68" s="882" t="e">
        <f>'20 g'!I8</f>
        <v>#N/A</v>
      </c>
      <c r="C68" s="881" t="e">
        <f>'20 g'!H9</f>
        <v>#N/A</v>
      </c>
      <c r="D68" s="878" t="e">
        <f>'20 g'!F73</f>
        <v>#N/A</v>
      </c>
      <c r="E68" s="878">
        <f>'DATOS 1'!W99</f>
        <v>0.8</v>
      </c>
      <c r="F68" s="878">
        <f>'DATOS '!X87</f>
        <v>2.5</v>
      </c>
      <c r="G68" s="879" t="e">
        <f>'20 g'!C49</f>
        <v>#DIV/0!</v>
      </c>
      <c r="H68" s="879" t="e">
        <f>'20 g'!D49</f>
        <v>#DIV/0!</v>
      </c>
      <c r="I68" s="879" t="e">
        <f>'20 g'!E49</f>
        <v>#DIV/0!</v>
      </c>
      <c r="J68" s="947" t="e">
        <f t="shared" si="0"/>
        <v>#N/A</v>
      </c>
    </row>
    <row r="69" spans="1:10" s="838" customFormat="1" ht="32.1" hidden="1" customHeight="1" x14ac:dyDescent="0.2">
      <c r="A69" s="876">
        <v>7</v>
      </c>
      <c r="B69" s="882">
        <f>'20 g +'!I8</f>
        <v>0</v>
      </c>
      <c r="C69" s="881">
        <f>'20 g +'!H9</f>
        <v>1</v>
      </c>
      <c r="D69" s="878" t="e">
        <f>'20 g +'!F73</f>
        <v>#N/A</v>
      </c>
      <c r="E69" s="878">
        <f>'DATOS 1'!W100</f>
        <v>0.8</v>
      </c>
      <c r="F69" s="878">
        <f>'DATOS '!X88</f>
        <v>2.5</v>
      </c>
      <c r="G69" s="879" t="e">
        <f>'20 g +'!C49</f>
        <v>#DIV/0!</v>
      </c>
      <c r="H69" s="879" t="e">
        <f>'20 g +'!D49</f>
        <v>#DIV/0!</v>
      </c>
      <c r="I69" s="879" t="e">
        <f>'20 g +'!E49</f>
        <v>#DIV/0!</v>
      </c>
      <c r="J69" s="947" t="e">
        <f t="shared" si="0"/>
        <v>#N/A</v>
      </c>
    </row>
    <row r="70" spans="1:10" s="838" customFormat="1" ht="32.1" hidden="1" customHeight="1" x14ac:dyDescent="0.2">
      <c r="A70" s="876">
        <v>8</v>
      </c>
      <c r="B70" s="882" t="e">
        <f>'50 g'!I8</f>
        <v>#N/A</v>
      </c>
      <c r="C70" s="881" t="e">
        <f>'50 g'!H9</f>
        <v>#N/A</v>
      </c>
      <c r="D70" s="878" t="e">
        <f>'50 g'!F73</f>
        <v>#N/A</v>
      </c>
      <c r="E70" s="878">
        <f>'DATOS 1'!W101</f>
        <v>1</v>
      </c>
      <c r="F70" s="878">
        <f>'DATOS '!X89</f>
        <v>3</v>
      </c>
      <c r="G70" s="879" t="e">
        <f>'50 g'!C49</f>
        <v>#DIV/0!</v>
      </c>
      <c r="H70" s="879" t="e">
        <f>'50 g'!D49</f>
        <v>#DIV/0!</v>
      </c>
      <c r="I70" s="879" t="e">
        <f>'50 g'!E49</f>
        <v>#DIV/0!</v>
      </c>
      <c r="J70" s="947" t="e">
        <f t="shared" si="0"/>
        <v>#N/A</v>
      </c>
    </row>
    <row r="71" spans="1:10" s="838" customFormat="1" ht="32.1" hidden="1" customHeight="1" x14ac:dyDescent="0.2">
      <c r="A71" s="876">
        <v>9</v>
      </c>
      <c r="B71" s="882" t="e">
        <f>'100 g'!I8</f>
        <v>#N/A</v>
      </c>
      <c r="C71" s="881" t="e">
        <f>'100 g'!H9</f>
        <v>#N/A</v>
      </c>
      <c r="D71" s="878" t="e">
        <f>'100 g'!F73</f>
        <v>#N/A</v>
      </c>
      <c r="E71" s="878">
        <f>'DATOS 1'!W102</f>
        <v>1.6</v>
      </c>
      <c r="F71" s="878">
        <f>'DATOS '!X90</f>
        <v>5</v>
      </c>
      <c r="G71" s="879" t="e">
        <f>'100 g'!C49</f>
        <v>#DIV/0!</v>
      </c>
      <c r="H71" s="879" t="e">
        <f>'100 g'!D49</f>
        <v>#DIV/0!</v>
      </c>
      <c r="I71" s="879" t="e">
        <f>'100 g'!E49</f>
        <v>#DIV/0!</v>
      </c>
      <c r="J71" s="947" t="e">
        <f t="shared" si="0"/>
        <v>#N/A</v>
      </c>
    </row>
    <row r="72" spans="1:10" s="838" customFormat="1" ht="32.1" hidden="1" customHeight="1" x14ac:dyDescent="0.2">
      <c r="A72" s="876">
        <v>10</v>
      </c>
      <c r="B72" s="882" t="e">
        <f>'200 g'!I8</f>
        <v>#N/A</v>
      </c>
      <c r="C72" s="881" t="e">
        <f>'200 g'!H9</f>
        <v>#N/A</v>
      </c>
      <c r="D72" s="878" t="e">
        <f>'200 g'!F73</f>
        <v>#N/A</v>
      </c>
      <c r="E72" s="878">
        <f>'DATOS 1'!W103</f>
        <v>1.6</v>
      </c>
      <c r="F72" s="883">
        <f>'DATOS '!X91</f>
        <v>10</v>
      </c>
      <c r="G72" s="879" t="e">
        <f>'200 g'!C49</f>
        <v>#DIV/0!</v>
      </c>
      <c r="H72" s="879" t="e">
        <f>'200 g'!D49</f>
        <v>#DIV/0!</v>
      </c>
      <c r="I72" s="879" t="e">
        <f>'200 g'!E49</f>
        <v>#DIV/0!</v>
      </c>
      <c r="J72" s="947" t="e">
        <f t="shared" si="0"/>
        <v>#N/A</v>
      </c>
    </row>
    <row r="73" spans="1:10" s="838" customFormat="1" ht="32.1" hidden="1" customHeight="1" x14ac:dyDescent="0.2">
      <c r="A73" s="876">
        <v>11</v>
      </c>
      <c r="B73" s="882" t="e">
        <f>'200 g + '!I8</f>
        <v>#N/A</v>
      </c>
      <c r="C73" s="881" t="e">
        <f>'200 g + '!H9</f>
        <v>#N/A</v>
      </c>
      <c r="D73" s="878" t="e">
        <f>'200 g + '!F73</f>
        <v>#N/A</v>
      </c>
      <c r="E73" s="878">
        <f>'DATOS 1'!W104</f>
        <v>1.6</v>
      </c>
      <c r="F73" s="883">
        <f>'DATOS '!X92</f>
        <v>10</v>
      </c>
      <c r="G73" s="879" t="e">
        <f>'200 g + '!C49</f>
        <v>#DIV/0!</v>
      </c>
      <c r="H73" s="879" t="e">
        <f>'200 g + '!D49</f>
        <v>#DIV/0!</v>
      </c>
      <c r="I73" s="879" t="e">
        <f>'200 g + '!E49</f>
        <v>#DIV/0!</v>
      </c>
      <c r="J73" s="947" t="e">
        <f t="shared" si="0"/>
        <v>#N/A</v>
      </c>
    </row>
    <row r="74" spans="1:10" s="838" customFormat="1" ht="32.1" hidden="1" customHeight="1" x14ac:dyDescent="0.2">
      <c r="A74" s="876">
        <v>12</v>
      </c>
      <c r="B74" s="882" t="e">
        <f>'500 g'!I8</f>
        <v>#N/A</v>
      </c>
      <c r="C74" s="881" t="e">
        <f>'500 g'!H9</f>
        <v>#N/A</v>
      </c>
      <c r="D74" s="883" t="e">
        <f>'500 g'!F73</f>
        <v>#N/A</v>
      </c>
      <c r="E74" s="878">
        <f>'DATOS 1'!W105</f>
        <v>8</v>
      </c>
      <c r="F74" s="883">
        <f>'DATOS '!X93</f>
        <v>25</v>
      </c>
      <c r="G74" s="879" t="e">
        <f>'500 g'!C49</f>
        <v>#DIV/0!</v>
      </c>
      <c r="H74" s="879" t="e">
        <f>'500 g'!D49</f>
        <v>#DIV/0!</v>
      </c>
      <c r="I74" s="879" t="e">
        <f>'500 g'!E49</f>
        <v>#DIV/0!</v>
      </c>
      <c r="J74" s="947" t="e">
        <f t="shared" si="0"/>
        <v>#N/A</v>
      </c>
    </row>
    <row r="75" spans="1:10" s="838" customFormat="1" ht="32.1" hidden="1" customHeight="1" x14ac:dyDescent="0.2">
      <c r="A75" s="876">
        <v>13</v>
      </c>
      <c r="B75" s="882" t="e">
        <f>'1 kg '!I8</f>
        <v>#N/A</v>
      </c>
      <c r="C75" s="881" t="e">
        <f>'1 kg '!H9</f>
        <v>#N/A</v>
      </c>
      <c r="D75" s="883" t="e">
        <f>'1 kg '!F73</f>
        <v>#N/A</v>
      </c>
      <c r="E75" s="883">
        <f>'DATOS 1'!W106</f>
        <v>16</v>
      </c>
      <c r="F75" s="883">
        <f>'DATOS '!X94</f>
        <v>50</v>
      </c>
      <c r="G75" s="879" t="e">
        <f>'1 kg '!C49</f>
        <v>#DIV/0!</v>
      </c>
      <c r="H75" s="879" t="e">
        <f>'1 kg '!D49</f>
        <v>#DIV/0!</v>
      </c>
      <c r="I75" s="879" t="e">
        <f>'1 kg '!E49</f>
        <v>#DIV/0!</v>
      </c>
      <c r="J75" s="947" t="e">
        <f>IF(ABS(D75)+E75&gt;=((F75)),"NO","SI")</f>
        <v>#N/A</v>
      </c>
    </row>
    <row r="76" spans="1:10" s="838" customFormat="1" ht="32.1" hidden="1" customHeight="1" x14ac:dyDescent="0.2">
      <c r="A76" s="876">
        <v>14</v>
      </c>
      <c r="B76" s="882" t="e">
        <f>'2 kg  '!I8</f>
        <v>#N/A</v>
      </c>
      <c r="C76" s="881" t="e">
        <f>'2 kg  '!H9</f>
        <v>#N/A</v>
      </c>
      <c r="D76" s="883" t="e">
        <f>'2 kg  '!F73</f>
        <v>#N/A</v>
      </c>
      <c r="E76" s="883">
        <f>'DATOS 1'!W107</f>
        <v>30</v>
      </c>
      <c r="F76" s="883">
        <f>'DATOS '!X95</f>
        <v>100</v>
      </c>
      <c r="G76" s="879" t="e">
        <f>'2 kg  '!C49</f>
        <v>#DIV/0!</v>
      </c>
      <c r="H76" s="879" t="e">
        <f>'2 kg  '!D49</f>
        <v>#DIV/0!</v>
      </c>
      <c r="I76" s="879" t="e">
        <f>'2 kg  '!E49</f>
        <v>#DIV/0!</v>
      </c>
      <c r="J76" s="947" t="e">
        <f t="shared" si="0"/>
        <v>#N/A</v>
      </c>
    </row>
    <row r="77" spans="1:10" s="838" customFormat="1" ht="32.1" hidden="1" customHeight="1" x14ac:dyDescent="0.2">
      <c r="A77" s="876">
        <v>15</v>
      </c>
      <c r="B77" s="882" t="e">
        <f>'2 kg  +'!I8</f>
        <v>#N/A</v>
      </c>
      <c r="C77" s="881" t="e">
        <f>'2 kg  +'!H9</f>
        <v>#N/A</v>
      </c>
      <c r="D77" s="883" t="e">
        <f>'2 kg  +'!F73</f>
        <v>#N/A</v>
      </c>
      <c r="E77" s="883">
        <f>'DATOS 1'!W108</f>
        <v>30</v>
      </c>
      <c r="F77" s="883">
        <f>'DATOS '!X96</f>
        <v>100</v>
      </c>
      <c r="G77" s="879" t="e">
        <f>'2 kg  +'!C49</f>
        <v>#DIV/0!</v>
      </c>
      <c r="H77" s="879" t="e">
        <f>'2 kg  +'!D49</f>
        <v>#DIV/0!</v>
      </c>
      <c r="I77" s="879" t="e">
        <f>'2 kg  +'!E49</f>
        <v>#DIV/0!</v>
      </c>
      <c r="J77" s="947" t="e">
        <f t="shared" si="0"/>
        <v>#N/A</v>
      </c>
    </row>
    <row r="78" spans="1:10" s="838" customFormat="1" ht="32.1" hidden="1" customHeight="1" x14ac:dyDescent="0.2">
      <c r="A78" s="876">
        <v>16</v>
      </c>
      <c r="B78" s="882" t="e">
        <f>'5 kg  '!I8</f>
        <v>#N/A</v>
      </c>
      <c r="C78" s="881" t="e">
        <f>'5 kg  '!H9</f>
        <v>#N/A</v>
      </c>
      <c r="D78" s="883" t="e">
        <f>'5 kg  '!F73</f>
        <v>#N/A</v>
      </c>
      <c r="E78" s="883">
        <f>'DATOS 1'!W109</f>
        <v>80</v>
      </c>
      <c r="F78" s="883">
        <f>'DATOS '!X97</f>
        <v>250</v>
      </c>
      <c r="G78" s="879" t="e">
        <f>'5 kg  '!C49</f>
        <v>#DIV/0!</v>
      </c>
      <c r="H78" s="879" t="e">
        <f>'5 kg  '!D49</f>
        <v>#DIV/0!</v>
      </c>
      <c r="I78" s="879" t="e">
        <f>'5 kg  '!E49</f>
        <v>#DIV/0!</v>
      </c>
      <c r="J78" s="947" t="e">
        <f t="shared" si="0"/>
        <v>#N/A</v>
      </c>
    </row>
    <row r="79" spans="1:10" s="838" customFormat="1" ht="32.1" hidden="1" customHeight="1" x14ac:dyDescent="0.2">
      <c r="A79" s="876">
        <v>17</v>
      </c>
      <c r="B79" s="882" t="e">
        <f>'10 kg   '!I8</f>
        <v>#N/A</v>
      </c>
      <c r="C79" s="881" t="e">
        <f>'10 kg   '!H9</f>
        <v>#N/A</v>
      </c>
      <c r="D79" s="884" t="e">
        <f>'10 kg   '!F74</f>
        <v>#N/A</v>
      </c>
      <c r="E79" s="884">
        <f>'DATOS 1'!W110</f>
        <v>0.16</v>
      </c>
      <c r="F79" s="884">
        <f>'DATOS '!X98/1000</f>
        <v>0.5</v>
      </c>
      <c r="G79" s="879" t="e">
        <f>'10 kg   '!C49</f>
        <v>#DIV/0!</v>
      </c>
      <c r="H79" s="879" t="e">
        <f>'10 kg   '!D49</f>
        <v>#DIV/0!</v>
      </c>
      <c r="I79" s="879" t="e">
        <f>'10 kg   '!E49</f>
        <v>#DIV/0!</v>
      </c>
      <c r="J79" s="947" t="e">
        <f t="shared" si="0"/>
        <v>#N/A</v>
      </c>
    </row>
    <row r="80" spans="1:10" s="838" customFormat="1" ht="32.1" hidden="1" customHeight="1" x14ac:dyDescent="0.2">
      <c r="A80" s="876"/>
      <c r="B80" s="882" t="e">
        <f>'20 kg   C '!I8</f>
        <v>#N/A</v>
      </c>
      <c r="C80" s="881" t="e">
        <f>'20 kg   C '!H9</f>
        <v>#N/A</v>
      </c>
      <c r="D80" s="884" t="e">
        <f>'20 kg   C '!F74</f>
        <v>#N/A</v>
      </c>
      <c r="E80" s="884">
        <f>'DATOS 1'!W111</f>
        <v>0.3</v>
      </c>
      <c r="F80" s="884">
        <f>'DATOS '!X99/1000</f>
        <v>1</v>
      </c>
      <c r="G80" s="879" t="e">
        <f>'20 kg   C '!C49</f>
        <v>#DIV/0!</v>
      </c>
      <c r="H80" s="879" t="e">
        <f>'20 kg   C '!D49</f>
        <v>#DIV/0!</v>
      </c>
      <c r="I80" s="879" t="e">
        <f>'20 kg   C '!E49</f>
        <v>#DIV/0!</v>
      </c>
      <c r="J80" s="947" t="e">
        <f t="shared" si="0"/>
        <v>#N/A</v>
      </c>
    </row>
    <row r="81" spans="1:11" s="838" customFormat="1" ht="32.1" hidden="1" customHeight="1" x14ac:dyDescent="0.2">
      <c r="A81" s="876"/>
      <c r="B81" s="882" t="e">
        <f>'10 kg   C'!I8</f>
        <v>#N/A</v>
      </c>
      <c r="C81" s="881" t="e">
        <f>'10 kg   C'!H9</f>
        <v>#N/A</v>
      </c>
      <c r="D81" s="884" t="e">
        <f>'10 kg   C'!F74</f>
        <v>#N/A</v>
      </c>
      <c r="E81" s="884">
        <f>'DATOS 1'!W110</f>
        <v>0.16</v>
      </c>
      <c r="F81" s="884">
        <f>'DATOS '!X98/1000</f>
        <v>0.5</v>
      </c>
      <c r="G81" s="879" t="e">
        <f>'5 kg  C '!C49</f>
        <v>#DIV/0!</v>
      </c>
      <c r="H81" s="879" t="e">
        <f>'5 kg  C '!D49</f>
        <v>#DIV/0!</v>
      </c>
      <c r="I81" s="879" t="e">
        <f>'5 kg  C '!E49</f>
        <v>#DIV/0!</v>
      </c>
      <c r="J81" s="947" t="e">
        <f t="shared" si="0"/>
        <v>#N/A</v>
      </c>
    </row>
    <row r="82" spans="1:11" s="838" customFormat="1" ht="27.95" customHeight="1" x14ac:dyDescent="0.2">
      <c r="A82" s="876"/>
      <c r="B82" s="882" t="e">
        <f>'5 kg  C '!I8</f>
        <v>#N/A</v>
      </c>
      <c r="C82" s="881" t="e">
        <f>'5 kg  C '!H9</f>
        <v>#N/A</v>
      </c>
      <c r="D82" s="885" t="e">
        <f>'5 kg  C '!F73</f>
        <v>#N/A</v>
      </c>
      <c r="E82" s="886">
        <f>'DATOS 1'!W109</f>
        <v>80</v>
      </c>
      <c r="F82" s="887">
        <f>'DATOS '!X97</f>
        <v>250</v>
      </c>
      <c r="G82" s="879" t="e">
        <f>'5 kg  C '!C49</f>
        <v>#DIV/0!</v>
      </c>
      <c r="H82" s="879" t="e">
        <f>'5 kg  C '!D49</f>
        <v>#DIV/0!</v>
      </c>
      <c r="I82" s="879" t="e">
        <f>'5 kg  C '!E49</f>
        <v>#DIV/0!</v>
      </c>
      <c r="J82" s="947" t="e">
        <f t="shared" si="0"/>
        <v>#N/A</v>
      </c>
    </row>
    <row r="83" spans="1:11" s="838" customFormat="1" ht="120" customHeight="1" x14ac:dyDescent="0.2">
      <c r="A83" s="888"/>
      <c r="B83" s="889"/>
      <c r="C83" s="890"/>
      <c r="D83" s="891"/>
      <c r="E83" s="891"/>
      <c r="F83" s="892"/>
      <c r="G83" s="893"/>
      <c r="H83" s="893"/>
      <c r="I83" s="893"/>
      <c r="J83" s="894"/>
    </row>
    <row r="84" spans="1:11" s="838" customFormat="1" ht="20.100000000000001" customHeight="1" x14ac:dyDescent="0.25">
      <c r="A84" s="888"/>
      <c r="B84" s="889"/>
      <c r="C84" s="890"/>
      <c r="D84" s="891"/>
      <c r="E84" s="891"/>
      <c r="F84" s="892"/>
      <c r="G84" s="1525" t="s">
        <v>31</v>
      </c>
      <c r="H84" s="1525"/>
      <c r="I84" s="1587">
        <f>I2</f>
        <v>0</v>
      </c>
      <c r="J84" s="1587"/>
    </row>
    <row r="85" spans="1:11" s="838" customFormat="1" ht="20.100000000000001" customHeight="1" x14ac:dyDescent="0.2">
      <c r="A85" s="888"/>
      <c r="B85" s="889"/>
      <c r="C85" s="890"/>
      <c r="D85" s="895"/>
      <c r="E85" s="895"/>
      <c r="F85" s="890"/>
      <c r="G85" s="890"/>
      <c r="H85" s="890"/>
      <c r="I85" s="890"/>
      <c r="J85" s="890"/>
      <c r="K85" s="896"/>
    </row>
    <row r="86" spans="1:11" s="838" customFormat="1" ht="20.100000000000001" customHeight="1" x14ac:dyDescent="0.2">
      <c r="A86" s="1645" t="s">
        <v>394</v>
      </c>
      <c r="B86" s="1645"/>
      <c r="C86" s="1645"/>
      <c r="D86" s="1645"/>
      <c r="E86" s="1645"/>
      <c r="F86" s="1645"/>
      <c r="G86" s="1645"/>
      <c r="H86" s="1645"/>
      <c r="I86" s="1645"/>
      <c r="J86" s="1645"/>
    </row>
    <row r="87" spans="1:11" s="838" customFormat="1" ht="20.100000000000001" customHeight="1" x14ac:dyDescent="0.2">
      <c r="A87" s="1645"/>
      <c r="B87" s="1645"/>
      <c r="C87" s="1645"/>
      <c r="D87" s="1645"/>
      <c r="E87" s="1645"/>
      <c r="F87" s="1645"/>
      <c r="G87" s="1645"/>
      <c r="H87" s="1645"/>
      <c r="I87" s="1645"/>
      <c r="J87" s="1645"/>
    </row>
    <row r="88" spans="1:11" s="838" customFormat="1" ht="20.100000000000001" customHeight="1" x14ac:dyDescent="0.2">
      <c r="A88" s="1645"/>
      <c r="B88" s="1645"/>
      <c r="C88" s="1645"/>
      <c r="D88" s="1645"/>
      <c r="E88" s="1645"/>
      <c r="F88" s="1645"/>
      <c r="G88" s="1645"/>
      <c r="H88" s="1645"/>
      <c r="I88" s="1645"/>
      <c r="J88" s="1645"/>
    </row>
    <row r="89" spans="1:11" s="838" customFormat="1" ht="20.100000000000001" customHeight="1" x14ac:dyDescent="0.25">
      <c r="A89" s="897"/>
      <c r="B89" s="897"/>
      <c r="C89" s="897"/>
      <c r="D89" s="897"/>
      <c r="E89" s="897"/>
      <c r="F89" s="897"/>
      <c r="G89" s="1621"/>
      <c r="H89" s="1621"/>
      <c r="I89" s="1636"/>
      <c r="J89" s="1636"/>
    </row>
    <row r="90" spans="1:11" s="838" customFormat="1" ht="15.75" x14ac:dyDescent="0.2">
      <c r="A90" s="1619" t="s">
        <v>436</v>
      </c>
      <c r="B90" s="1619"/>
      <c r="C90" s="1619"/>
      <c r="D90" s="1619"/>
    </row>
    <row r="91" spans="1:11" s="838" customFormat="1" x14ac:dyDescent="0.2"/>
    <row r="92" spans="1:11" s="838" customFormat="1" ht="15.75" x14ac:dyDescent="0.2">
      <c r="A92" s="940" t="s">
        <v>165</v>
      </c>
      <c r="B92" s="1610" t="s">
        <v>278</v>
      </c>
      <c r="C92" s="1610"/>
      <c r="D92" s="1610"/>
      <c r="E92" s="1610"/>
      <c r="F92" s="1610"/>
      <c r="G92" s="1610"/>
      <c r="H92" s="1610"/>
      <c r="I92" s="1610"/>
      <c r="J92" s="1610"/>
    </row>
    <row r="93" spans="1:11" s="838" customFormat="1" ht="15.75" x14ac:dyDescent="0.2">
      <c r="A93" s="940" t="s">
        <v>165</v>
      </c>
      <c r="B93" s="1610" t="s">
        <v>279</v>
      </c>
      <c r="C93" s="1610"/>
      <c r="D93" s="1610"/>
      <c r="E93" s="1610"/>
      <c r="F93" s="1610"/>
      <c r="G93" s="1610"/>
      <c r="H93" s="1610"/>
      <c r="I93" s="1610"/>
      <c r="J93" s="1610"/>
    </row>
    <row r="94" spans="1:11" s="838" customFormat="1" ht="15.75" x14ac:dyDescent="0.2">
      <c r="A94" s="940" t="s">
        <v>165</v>
      </c>
      <c r="B94" s="1610" t="s">
        <v>280</v>
      </c>
      <c r="C94" s="1610"/>
      <c r="D94" s="1610"/>
      <c r="E94" s="1610"/>
      <c r="F94" s="1610"/>
      <c r="G94" s="1610"/>
      <c r="H94" s="1610"/>
      <c r="I94" s="1610"/>
      <c r="J94" s="1610"/>
    </row>
    <row r="95" spans="1:11" s="838" customFormat="1" ht="15.75" x14ac:dyDescent="0.2">
      <c r="A95" s="940" t="s">
        <v>165</v>
      </c>
      <c r="B95" s="1610" t="s">
        <v>281</v>
      </c>
      <c r="C95" s="1610"/>
      <c r="D95" s="1610"/>
      <c r="E95" s="1610"/>
      <c r="F95" s="1610"/>
      <c r="G95" s="1610"/>
      <c r="H95" s="1610"/>
      <c r="I95" s="1610"/>
      <c r="J95" s="1610"/>
    </row>
    <row r="96" spans="1:11" s="838" customFormat="1" ht="15.75" x14ac:dyDescent="0.2">
      <c r="A96" s="940" t="s">
        <v>165</v>
      </c>
      <c r="B96" s="1610" t="s">
        <v>282</v>
      </c>
      <c r="C96" s="1610"/>
      <c r="D96" s="1610"/>
      <c r="E96" s="1610"/>
      <c r="F96" s="1610"/>
      <c r="G96" s="1610"/>
      <c r="H96" s="1610"/>
      <c r="I96" s="1610"/>
      <c r="J96" s="1610"/>
    </row>
    <row r="97" spans="1:10" s="838" customFormat="1" ht="15.75" customHeight="1" x14ac:dyDescent="0.2">
      <c r="A97" s="1644" t="s">
        <v>165</v>
      </c>
      <c r="B97" s="1610" t="s">
        <v>475</v>
      </c>
      <c r="C97" s="1610"/>
      <c r="D97" s="1610"/>
      <c r="E97" s="1610"/>
      <c r="F97" s="1610"/>
      <c r="G97" s="1610"/>
      <c r="H97" s="1610"/>
      <c r="I97" s="1610"/>
      <c r="J97" s="1610"/>
    </row>
    <row r="98" spans="1:10" s="838" customFormat="1" ht="15.75" customHeight="1" x14ac:dyDescent="0.2">
      <c r="A98" s="1644"/>
      <c r="B98" s="1610"/>
      <c r="C98" s="1610"/>
      <c r="D98" s="1610"/>
      <c r="E98" s="1610"/>
      <c r="F98" s="1610"/>
      <c r="G98" s="1610"/>
      <c r="H98" s="1610"/>
      <c r="I98" s="1610"/>
      <c r="J98" s="1610"/>
    </row>
    <row r="99" spans="1:10" s="838" customFormat="1" ht="15.75" customHeight="1" x14ac:dyDescent="0.2">
      <c r="A99" s="1644" t="s">
        <v>165</v>
      </c>
      <c r="B99" s="1610" t="s">
        <v>427</v>
      </c>
      <c r="C99" s="1610"/>
      <c r="D99" s="1610"/>
      <c r="E99" s="1610"/>
      <c r="F99" s="1610"/>
      <c r="G99" s="1610"/>
      <c r="H99" s="1610"/>
      <c r="I99" s="1610"/>
      <c r="J99" s="1610"/>
    </row>
    <row r="100" spans="1:10" s="838" customFormat="1" ht="15.75" customHeight="1" x14ac:dyDescent="0.2">
      <c r="A100" s="1644"/>
      <c r="B100" s="1610"/>
      <c r="C100" s="1610"/>
      <c r="D100" s="1610"/>
      <c r="E100" s="1610"/>
      <c r="F100" s="1610"/>
      <c r="G100" s="1610"/>
      <c r="H100" s="1610"/>
      <c r="I100" s="1610"/>
      <c r="J100" s="1610"/>
    </row>
    <row r="101" spans="1:10" s="838" customFormat="1" ht="15.75" x14ac:dyDescent="0.2">
      <c r="A101" s="941"/>
      <c r="B101" s="942"/>
      <c r="C101" s="942"/>
      <c r="D101" s="942"/>
      <c r="E101" s="942"/>
      <c r="F101" s="942"/>
      <c r="G101" s="942"/>
      <c r="H101" s="943"/>
      <c r="I101" s="943"/>
      <c r="J101" s="943"/>
    </row>
    <row r="102" spans="1:10" s="838" customFormat="1" x14ac:dyDescent="0.2"/>
    <row r="103" spans="1:10" s="838" customFormat="1" ht="15.75" x14ac:dyDescent="0.25">
      <c r="A103" s="1646" t="s">
        <v>22</v>
      </c>
      <c r="B103" s="1646"/>
      <c r="C103" s="1646"/>
      <c r="E103" s="898"/>
    </row>
    <row r="104" spans="1:10" s="838" customFormat="1" x14ac:dyDescent="0.2"/>
    <row r="105" spans="1:10" s="838" customFormat="1" x14ac:dyDescent="0.2">
      <c r="G105" s="841"/>
      <c r="J105" s="841"/>
    </row>
    <row r="106" spans="1:10" s="838" customFormat="1" ht="16.5" thickBot="1" x14ac:dyDescent="0.3">
      <c r="A106" s="898"/>
      <c r="B106" s="1647"/>
      <c r="C106" s="1647"/>
      <c r="D106" s="1647"/>
      <c r="E106" s="1647"/>
      <c r="F106" s="950"/>
      <c r="G106" s="899"/>
      <c r="H106" s="899"/>
      <c r="I106" s="899"/>
      <c r="J106" s="949"/>
    </row>
    <row r="107" spans="1:10" s="838" customFormat="1" ht="15.75" customHeight="1" x14ac:dyDescent="0.25">
      <c r="B107" s="1648" t="s">
        <v>429</v>
      </c>
      <c r="C107" s="1648"/>
      <c r="D107" s="1648"/>
      <c r="E107" s="1648"/>
      <c r="G107" s="1649" t="s">
        <v>162</v>
      </c>
      <c r="H107" s="1649"/>
      <c r="I107" s="1649"/>
      <c r="J107" s="1649"/>
    </row>
    <row r="108" spans="1:10" s="838" customFormat="1" ht="15.75" x14ac:dyDescent="0.25">
      <c r="B108" s="1646" t="e">
        <f>VLOOKUP($F$106,'DATOS '!$V$109:$Y$113,4,FALSE)</f>
        <v>#N/A</v>
      </c>
      <c r="C108" s="1646"/>
      <c r="D108" s="1646"/>
      <c r="E108" s="1646"/>
      <c r="G108" s="1646" t="e">
        <f>VLOOKUP($J$106,'DATOS '!V109:AA113,6,FALSE)</f>
        <v>#N/A</v>
      </c>
      <c r="H108" s="1646"/>
      <c r="I108" s="1646"/>
      <c r="J108" s="1646"/>
    </row>
    <row r="109" spans="1:10" s="838" customFormat="1" ht="15.75" customHeight="1" x14ac:dyDescent="0.25">
      <c r="B109" s="1646" t="e">
        <f>VLOOKUP($F$106,'DATOS '!$V$109:$Y$113,2,FALSE)</f>
        <v>#N/A</v>
      </c>
      <c r="C109" s="1646"/>
      <c r="D109" s="1646"/>
      <c r="E109" s="1646"/>
      <c r="G109" s="1650" t="e">
        <f>VLOOKUP($J$106,'DATOS '!$V$109:$AA$113,2,FALSE)</f>
        <v>#N/A</v>
      </c>
      <c r="H109" s="1650"/>
      <c r="I109" s="1650"/>
      <c r="J109" s="1650"/>
    </row>
    <row r="110" spans="1:10" s="838" customFormat="1" x14ac:dyDescent="0.2">
      <c r="J110" s="841"/>
    </row>
    <row r="111" spans="1:10" s="838" customFormat="1" x14ac:dyDescent="0.2">
      <c r="B111" s="1651" t="s">
        <v>365</v>
      </c>
      <c r="C111" s="1651"/>
      <c r="D111" s="1651"/>
      <c r="E111" s="1651"/>
      <c r="F111" s="1652"/>
      <c r="G111" s="1652"/>
      <c r="J111" s="841"/>
    </row>
    <row r="112" spans="1:10" s="838" customFormat="1" x14ac:dyDescent="0.2">
      <c r="J112" s="841"/>
    </row>
    <row r="113" spans="3:10" s="838" customFormat="1" ht="15.75" x14ac:dyDescent="0.25">
      <c r="C113" s="1649" t="s">
        <v>72</v>
      </c>
      <c r="D113" s="1649"/>
      <c r="E113" s="1649"/>
      <c r="F113" s="1649"/>
      <c r="G113" s="1649"/>
      <c r="H113" s="1649"/>
      <c r="J113" s="841"/>
    </row>
  </sheetData>
  <sheetProtection algorithmName="SHA-512" hashValue="ZOIAkvyTwcV4w5UQMrsd5gJ4JVpvWZ8ws10b1QCQKNCQyBElYcGLv4pcIcq33IlHyaRfeFDLVLVUs90xjcEFvg==" saltValue="xJmdei9FrF/QmxFx2BfC1A==" spinCount="100000" sheet="1" objects="1" scenarios="1"/>
  <mergeCells count="103">
    <mergeCell ref="C113:H113"/>
    <mergeCell ref="A103:C103"/>
    <mergeCell ref="B106:E106"/>
    <mergeCell ref="B107:E107"/>
    <mergeCell ref="G107:J107"/>
    <mergeCell ref="B108:E108"/>
    <mergeCell ref="G108:J108"/>
    <mergeCell ref="B109:E109"/>
    <mergeCell ref="G109:J109"/>
    <mergeCell ref="B111:E111"/>
    <mergeCell ref="F111:G111"/>
    <mergeCell ref="B99:J100"/>
    <mergeCell ref="A59:J59"/>
    <mergeCell ref="A61:A62"/>
    <mergeCell ref="B61:B62"/>
    <mergeCell ref="C61:D61"/>
    <mergeCell ref="E61:E62"/>
    <mergeCell ref="F61:F62"/>
    <mergeCell ref="G61:I61"/>
    <mergeCell ref="B95:J95"/>
    <mergeCell ref="B96:J96"/>
    <mergeCell ref="A97:A98"/>
    <mergeCell ref="A99:A100"/>
    <mergeCell ref="A86:J88"/>
    <mergeCell ref="G89:H89"/>
    <mergeCell ref="I89:J89"/>
    <mergeCell ref="A90:D90"/>
    <mergeCell ref="B97:J98"/>
    <mergeCell ref="G58:H58"/>
    <mergeCell ref="I58:J58"/>
    <mergeCell ref="A44:J44"/>
    <mergeCell ref="A46:J48"/>
    <mergeCell ref="A50:C50"/>
    <mergeCell ref="G50:H50"/>
    <mergeCell ref="I50:J50"/>
    <mergeCell ref="A51:C51"/>
    <mergeCell ref="G51:H51"/>
    <mergeCell ref="I51:J51"/>
    <mergeCell ref="A52:C52"/>
    <mergeCell ref="G52:H52"/>
    <mergeCell ref="I52:J52"/>
    <mergeCell ref="A54:J54"/>
    <mergeCell ref="A56:J57"/>
    <mergeCell ref="A32:J32"/>
    <mergeCell ref="G33:H33"/>
    <mergeCell ref="I33:J33"/>
    <mergeCell ref="A37:J37"/>
    <mergeCell ref="I40:J40"/>
    <mergeCell ref="A41:B41"/>
    <mergeCell ref="C41:D41"/>
    <mergeCell ref="E41:F41"/>
    <mergeCell ref="A42:B42"/>
    <mergeCell ref="C42:D42"/>
    <mergeCell ref="E42:F42"/>
    <mergeCell ref="A39:B40"/>
    <mergeCell ref="C39:D40"/>
    <mergeCell ref="E39:F40"/>
    <mergeCell ref="G39:J39"/>
    <mergeCell ref="G40:H40"/>
    <mergeCell ref="A1:J1"/>
    <mergeCell ref="G2:H2"/>
    <mergeCell ref="I2:J2"/>
    <mergeCell ref="A3:C3"/>
    <mergeCell ref="G3:H3"/>
    <mergeCell ref="A15:C15"/>
    <mergeCell ref="D15:G15"/>
    <mergeCell ref="A6:B6"/>
    <mergeCell ref="D6:I6"/>
    <mergeCell ref="A7:B7"/>
    <mergeCell ref="D7:G7"/>
    <mergeCell ref="A9:C9"/>
    <mergeCell ref="D9:E9"/>
    <mergeCell ref="F9:H9"/>
    <mergeCell ref="I9:J9"/>
    <mergeCell ref="A11:J11"/>
    <mergeCell ref="A13:C13"/>
    <mergeCell ref="D13:F13"/>
    <mergeCell ref="A14:C14"/>
    <mergeCell ref="D14:G14"/>
    <mergeCell ref="A5:B5"/>
    <mergeCell ref="D5:J5"/>
    <mergeCell ref="B92:J92"/>
    <mergeCell ref="B93:J93"/>
    <mergeCell ref="B94:J94"/>
    <mergeCell ref="A26:E26"/>
    <mergeCell ref="G43:H43"/>
    <mergeCell ref="I43:J43"/>
    <mergeCell ref="G35:H35"/>
    <mergeCell ref="I35:J35"/>
    <mergeCell ref="G84:H84"/>
    <mergeCell ref="I84:J84"/>
    <mergeCell ref="A16:C16"/>
    <mergeCell ref="D16:G16"/>
    <mergeCell ref="A17:J18"/>
    <mergeCell ref="A20:C20"/>
    <mergeCell ref="D20:G20"/>
    <mergeCell ref="A22:F22"/>
    <mergeCell ref="G22:J22"/>
    <mergeCell ref="A24:F24"/>
    <mergeCell ref="B27:E27"/>
    <mergeCell ref="A28:D28"/>
    <mergeCell ref="E28:F28"/>
    <mergeCell ref="A30:J30"/>
  </mergeCells>
  <printOptions horizontalCentered="1"/>
  <pageMargins left="0.23622047244094491" right="0.23622047244094491" top="0.74803149606299213" bottom="0.74803149606299213" header="0.31496062992125984" footer="0.31496062992125984"/>
  <pageSetup scale="88" orientation="portrait" horizontalDpi="4294967293" r:id="rId1"/>
  <headerFooter>
    <oddHeader>&amp;C
&amp;"-,Negrita"
                                      &amp;"Arial Narrow,Negrita"&amp;14CERTIFICADO DE CALIBRACIÓN                                                                                                                            DE PESAS</oddHeader>
    <oddFooter>&amp;R
RT03-F16 Vr.7 (2019-05-20)
&amp;P de &amp;N</oddFooter>
  </headerFooter>
  <rowBreaks count="1" manualBreakCount="1">
    <brk id="33" max="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'DATOS '!$B$123:$B$132</xm:f>
          </x14:formula1>
          <xm:sqref>J38</xm:sqref>
        </x14:dataValidation>
        <x14:dataValidation type="list" allowBlank="1" showInputMessage="1" showErrorMessage="1">
          <x14:formula1>
            <xm:f>'DATOS '!$AA$27:$AA$30</xm:f>
          </x14:formula1>
          <xm:sqref>F51:F52</xm:sqref>
        </x14:dataValidation>
        <x14:dataValidation type="list" allowBlank="1" showInputMessage="1" showErrorMessage="1">
          <x14:formula1>
            <xm:f>'DATOS '!$V$109:$V$113</xm:f>
          </x14:formula1>
          <xm:sqref>J106</xm:sqref>
        </x14:dataValidation>
        <x14:dataValidation type="list" allowBlank="1" showInputMessage="1" showErrorMessage="1">
          <x14:formula1>
            <xm:f>'DATOS 1'!$V$81:$V$83</xm:f>
          </x14:formula1>
          <xm:sqref>F106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4"/>
  <sheetViews>
    <sheetView showGridLines="0" view="pageBreakPreview" topLeftCell="A34" zoomScale="120" zoomScaleNormal="100" zoomScaleSheetLayoutView="120" workbookViewId="0">
      <selection activeCell="J38" sqref="J38"/>
    </sheetView>
  </sheetViews>
  <sheetFormatPr baseColWidth="10" defaultRowHeight="15" x14ac:dyDescent="0.2"/>
  <cols>
    <col min="1" max="1" width="5.7109375" style="832" customWidth="1"/>
    <col min="2" max="2" width="14.7109375" style="832" customWidth="1"/>
    <col min="3" max="3" width="12.28515625" style="832" customWidth="1"/>
    <col min="4" max="4" width="9.140625" style="832" customWidth="1"/>
    <col min="5" max="5" width="12.7109375" style="832" customWidth="1"/>
    <col min="6" max="6" width="9.7109375" style="832" customWidth="1"/>
    <col min="7" max="7" width="11" style="832" customWidth="1"/>
    <col min="8" max="8" width="11.7109375" style="832" customWidth="1"/>
    <col min="9" max="9" width="8.5703125" style="832" customWidth="1"/>
    <col min="10" max="10" width="10" style="832" customWidth="1"/>
    <col min="11" max="16384" width="11.42578125" style="832"/>
  </cols>
  <sheetData>
    <row r="1" spans="1:13" s="838" customFormat="1" ht="120" customHeight="1" x14ac:dyDescent="0.2">
      <c r="A1" s="1654"/>
      <c r="B1" s="1654"/>
      <c r="C1" s="1654"/>
      <c r="D1" s="1654"/>
      <c r="E1" s="1654"/>
      <c r="F1" s="1654"/>
      <c r="G1" s="1654"/>
      <c r="H1" s="1654"/>
      <c r="I1" s="1654"/>
      <c r="J1" s="1654"/>
      <c r="M1" s="943"/>
    </row>
    <row r="2" spans="1:13" s="838" customFormat="1" ht="20.100000000000001" customHeight="1" x14ac:dyDescent="0.25">
      <c r="A2" s="841"/>
      <c r="B2" s="841"/>
      <c r="C2" s="841"/>
      <c r="D2" s="841"/>
      <c r="E2" s="841"/>
      <c r="F2" s="841"/>
      <c r="G2" s="1621" t="s">
        <v>31</v>
      </c>
      <c r="H2" s="1621"/>
      <c r="I2" s="1622">
        <f>'DATOS '!J7</f>
        <v>0</v>
      </c>
      <c r="J2" s="1622"/>
    </row>
    <row r="3" spans="1:13" s="838" customFormat="1" ht="20.100000000000001" customHeight="1" x14ac:dyDescent="0.25">
      <c r="A3" s="1614" t="s">
        <v>7</v>
      </c>
      <c r="B3" s="1614"/>
      <c r="C3" s="1614"/>
      <c r="D3" s="840"/>
      <c r="E3" s="840"/>
      <c r="G3" s="1621"/>
      <c r="H3" s="1621"/>
    </row>
    <row r="4" spans="1:13" s="838" customFormat="1" ht="20.100000000000001" customHeight="1" x14ac:dyDescent="0.2">
      <c r="A4" s="846"/>
      <c r="B4" s="840"/>
      <c r="C4" s="840"/>
      <c r="D4" s="840"/>
      <c r="E4" s="840"/>
      <c r="F4" s="840"/>
    </row>
    <row r="5" spans="1:13" s="838" customFormat="1" ht="20.100000000000001" customHeight="1" x14ac:dyDescent="0.2">
      <c r="A5" s="1612" t="s">
        <v>356</v>
      </c>
      <c r="B5" s="1612"/>
      <c r="D5" s="1653">
        <f>'DATOS '!E7</f>
        <v>0</v>
      </c>
      <c r="E5" s="1653"/>
      <c r="F5" s="1653"/>
      <c r="G5" s="1653"/>
      <c r="H5" s="1653"/>
      <c r="I5" s="1653"/>
      <c r="J5" s="1653"/>
    </row>
    <row r="6" spans="1:13" s="838" customFormat="1" ht="20.100000000000001" customHeight="1" x14ac:dyDescent="0.2">
      <c r="A6" s="1612" t="s">
        <v>8</v>
      </c>
      <c r="B6" s="1612"/>
      <c r="C6" s="842"/>
      <c r="D6" s="1653">
        <f>'DATOS '!F7</f>
        <v>0</v>
      </c>
      <c r="E6" s="1653"/>
      <c r="F6" s="1653"/>
      <c r="G6" s="1653"/>
      <c r="H6" s="1653"/>
      <c r="I6" s="1653"/>
    </row>
    <row r="7" spans="1:13" s="838" customFormat="1" ht="20.100000000000001" customHeight="1" x14ac:dyDescent="0.2">
      <c r="A7" s="1612" t="s">
        <v>9</v>
      </c>
      <c r="B7" s="1612"/>
      <c r="D7" s="1653">
        <f>'DATOS '!C7</f>
        <v>0</v>
      </c>
      <c r="E7" s="1653"/>
      <c r="F7" s="1653"/>
      <c r="G7" s="1653"/>
    </row>
    <row r="8" spans="1:13" s="838" customFormat="1" ht="20.100000000000001" customHeight="1" x14ac:dyDescent="0.2">
      <c r="A8" s="844"/>
      <c r="B8" s="844"/>
      <c r="D8" s="844"/>
      <c r="E8" s="844"/>
      <c r="F8" s="840"/>
    </row>
    <row r="9" spans="1:13" s="838" customFormat="1" ht="20.100000000000001" customHeight="1" x14ac:dyDescent="0.2">
      <c r="A9" s="1612" t="s">
        <v>10</v>
      </c>
      <c r="B9" s="1612"/>
      <c r="C9" s="1612"/>
      <c r="D9" s="1604">
        <f>'DATOS '!D7</f>
        <v>0</v>
      </c>
      <c r="E9" s="1604"/>
      <c r="F9" s="1655" t="s">
        <v>12</v>
      </c>
      <c r="G9" s="1655"/>
      <c r="H9" s="1655"/>
      <c r="I9" s="1606" t="e">
        <f>#REF!</f>
        <v>#REF!</v>
      </c>
      <c r="J9" s="1606"/>
    </row>
    <row r="10" spans="1:13" s="838" customFormat="1" ht="20.100000000000001" customHeight="1" x14ac:dyDescent="0.2">
      <c r="A10" s="840"/>
      <c r="B10" s="840"/>
      <c r="C10" s="840"/>
      <c r="D10" s="840"/>
      <c r="E10" s="840"/>
      <c r="F10" s="840"/>
    </row>
    <row r="11" spans="1:13" s="838" customFormat="1" ht="20.100000000000001" customHeight="1" x14ac:dyDescent="0.2">
      <c r="A11" s="1614" t="s">
        <v>425</v>
      </c>
      <c r="B11" s="1614"/>
      <c r="C11" s="1614"/>
      <c r="D11" s="1614"/>
      <c r="E11" s="1614"/>
      <c r="F11" s="1614"/>
      <c r="G11" s="1614"/>
      <c r="H11" s="1614"/>
      <c r="I11" s="1614"/>
      <c r="J11" s="1614"/>
    </row>
    <row r="12" spans="1:13" s="838" customFormat="1" ht="20.100000000000001" customHeight="1" x14ac:dyDescent="0.2">
      <c r="A12" s="839"/>
      <c r="B12" s="839"/>
      <c r="C12" s="839"/>
      <c r="D12" s="839"/>
      <c r="E12" s="839"/>
      <c r="F12" s="840"/>
    </row>
    <row r="13" spans="1:13" s="838" customFormat="1" ht="20.100000000000001" customHeight="1" x14ac:dyDescent="0.2">
      <c r="A13" s="1612" t="s">
        <v>430</v>
      </c>
      <c r="B13" s="1612"/>
      <c r="C13" s="1612"/>
      <c r="D13" s="1538" t="s">
        <v>460</v>
      </c>
      <c r="E13" s="1538"/>
      <c r="F13" s="1538"/>
      <c r="G13" s="840"/>
      <c r="H13" s="841"/>
      <c r="I13" s="841"/>
    </row>
    <row r="14" spans="1:13" s="838" customFormat="1" ht="20.100000000000001" customHeight="1" x14ac:dyDescent="0.2">
      <c r="A14" s="1612" t="s">
        <v>16</v>
      </c>
      <c r="B14" s="1612"/>
      <c r="C14" s="1612"/>
      <c r="D14" s="1607">
        <f>'DATOS '!D37</f>
        <v>0</v>
      </c>
      <c r="E14" s="1607"/>
      <c r="F14" s="1607"/>
      <c r="G14" s="1607"/>
    </row>
    <row r="15" spans="1:13" s="838" customFormat="1" ht="20.100000000000001" customHeight="1" x14ac:dyDescent="0.2">
      <c r="A15" s="1612" t="s">
        <v>426</v>
      </c>
      <c r="B15" s="1612"/>
      <c r="C15" s="1612"/>
      <c r="D15" s="1603">
        <f>'DATOS '!E37</f>
        <v>0</v>
      </c>
      <c r="E15" s="1603"/>
      <c r="F15" s="1603"/>
      <c r="G15" s="1603"/>
    </row>
    <row r="16" spans="1:13" s="838" customFormat="1" ht="20.100000000000001" customHeight="1" thickBot="1" x14ac:dyDescent="0.25">
      <c r="A16" s="1612" t="s">
        <v>431</v>
      </c>
      <c r="B16" s="1612"/>
      <c r="C16" s="1612"/>
      <c r="D16" s="1615"/>
      <c r="E16" s="1615"/>
      <c r="F16" s="1615"/>
      <c r="G16" s="1615"/>
      <c r="H16" s="842"/>
      <c r="I16" s="842"/>
      <c r="J16" s="842"/>
    </row>
    <row r="17" spans="1:10" s="838" customFormat="1" ht="20.100000000000001" customHeight="1" x14ac:dyDescent="0.2">
      <c r="A17" s="1590"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2 g M  2 g * M  5 g M  10 g M  20 g M 20 g * M 50 g M 100 g M B 200 g M B 200 g * M B 500 g M B 1 kg M B 2 kg M B 2 kg * M B 5 kg M B A 10 kg M B A    </v>
      </c>
      <c r="B17" s="1591"/>
      <c r="C17" s="1591"/>
      <c r="D17" s="1591"/>
      <c r="E17" s="1591"/>
      <c r="F17" s="1591"/>
      <c r="G17" s="1591"/>
      <c r="H17" s="1591"/>
      <c r="I17" s="1591"/>
      <c r="J17" s="1592"/>
    </row>
    <row r="18" spans="1:10" s="838" customFormat="1" ht="20.100000000000001" customHeight="1" thickBot="1" x14ac:dyDescent="0.25">
      <c r="A18" s="1593"/>
      <c r="B18" s="1594"/>
      <c r="C18" s="1594"/>
      <c r="D18" s="1594"/>
      <c r="E18" s="1594"/>
      <c r="F18" s="1594"/>
      <c r="G18" s="1594"/>
      <c r="H18" s="1594"/>
      <c r="I18" s="1594"/>
      <c r="J18" s="1595"/>
    </row>
    <row r="19" spans="1:10" s="838" customFormat="1" ht="20.100000000000001" customHeight="1" x14ac:dyDescent="0.2">
      <c r="A19" s="843"/>
      <c r="B19" s="843"/>
      <c r="C19" s="843"/>
      <c r="D19" s="843"/>
      <c r="E19" s="843"/>
      <c r="F19" s="843"/>
      <c r="G19" s="843"/>
      <c r="H19" s="843"/>
      <c r="I19" s="843"/>
      <c r="J19" s="843"/>
    </row>
    <row r="20" spans="1:10" s="838" customFormat="1" ht="20.100000000000001" customHeight="1" x14ac:dyDescent="0.2">
      <c r="A20" s="1612" t="s">
        <v>17</v>
      </c>
      <c r="B20" s="1612"/>
      <c r="C20" s="1612"/>
      <c r="D20" s="1616">
        <f>'DATOS '!C37</f>
        <v>0</v>
      </c>
      <c r="E20" s="1607"/>
      <c r="F20" s="1607"/>
      <c r="G20" s="1607"/>
    </row>
    <row r="21" spans="1:10" s="838" customFormat="1" ht="20.100000000000001" customHeight="1" x14ac:dyDescent="0.2">
      <c r="A21" s="844"/>
      <c r="B21" s="844"/>
      <c r="C21" s="844"/>
      <c r="D21" s="845"/>
      <c r="E21" s="846"/>
      <c r="F21" s="846"/>
      <c r="G21" s="960"/>
    </row>
    <row r="22" spans="1:10" s="838" customFormat="1" ht="20.100000000000001" customHeight="1" x14ac:dyDescent="0.2">
      <c r="A22" s="1612" t="s">
        <v>18</v>
      </c>
      <c r="B22" s="1612"/>
      <c r="C22" s="1612"/>
      <c r="D22" s="1612"/>
      <c r="E22" s="1612"/>
      <c r="F22" s="1612"/>
      <c r="G22" s="1617"/>
      <c r="H22" s="1617"/>
      <c r="I22" s="1617"/>
      <c r="J22" s="1617"/>
    </row>
    <row r="23" spans="1:10" s="838" customFormat="1" ht="20.100000000000001" customHeight="1" x14ac:dyDescent="0.2">
      <c r="A23" s="844"/>
      <c r="B23" s="844"/>
      <c r="C23" s="844"/>
      <c r="D23" s="844"/>
      <c r="E23" s="844"/>
      <c r="F23" s="844"/>
      <c r="G23" s="840"/>
    </row>
    <row r="24" spans="1:10" s="838" customFormat="1" ht="20.100000000000001" customHeight="1" x14ac:dyDescent="0.2">
      <c r="A24" s="1614" t="s">
        <v>350</v>
      </c>
      <c r="B24" s="1614"/>
      <c r="C24" s="1614"/>
      <c r="D24" s="1614"/>
      <c r="E24" s="1614"/>
      <c r="F24" s="1614"/>
    </row>
    <row r="25" spans="1:10" s="838" customFormat="1" ht="20.100000000000001" customHeight="1" x14ac:dyDescent="0.2">
      <c r="A25" s="839"/>
      <c r="B25" s="839"/>
      <c r="C25" s="839"/>
      <c r="D25" s="839"/>
      <c r="E25" s="847"/>
      <c r="F25" s="848"/>
      <c r="G25" s="848"/>
      <c r="H25" s="848"/>
      <c r="I25" s="848"/>
      <c r="J25" s="848"/>
    </row>
    <row r="26" spans="1:10" s="838" customFormat="1" ht="39.950000000000003" customHeight="1" x14ac:dyDescent="0.2">
      <c r="A26" s="1611" t="str">
        <f>'DATOS '!G7</f>
        <v xml:space="preserve">Laboratorios de Calibración de Masa y Volumen SIC.         
Av. Cra 50 # 26-55 piso 5 INM </v>
      </c>
      <c r="B26" s="1611"/>
      <c r="C26" s="1611"/>
      <c r="D26" s="1611"/>
      <c r="E26" s="1611"/>
      <c r="F26" s="849"/>
      <c r="G26" s="849"/>
      <c r="H26" s="849"/>
      <c r="I26" s="849"/>
      <c r="J26" s="849"/>
    </row>
    <row r="27" spans="1:10" s="838" customFormat="1" ht="20.100000000000001" customHeight="1" x14ac:dyDescent="0.2">
      <c r="B27" s="1614"/>
      <c r="C27" s="1614"/>
      <c r="D27" s="1614"/>
      <c r="E27" s="1614"/>
      <c r="F27" s="839"/>
      <c r="G27" s="846"/>
    </row>
    <row r="28" spans="1:10" s="838" customFormat="1" ht="20.100000000000001" customHeight="1" x14ac:dyDescent="0.2">
      <c r="A28" s="1614" t="s">
        <v>351</v>
      </c>
      <c r="B28" s="1614"/>
      <c r="C28" s="1614"/>
      <c r="D28" s="1614"/>
      <c r="E28" s="1618">
        <f>'DATOS '!I7</f>
        <v>0</v>
      </c>
      <c r="F28" s="1618"/>
      <c r="G28" s="850"/>
      <c r="H28" s="850"/>
    </row>
    <row r="29" spans="1:10" s="838" customFormat="1" ht="20.100000000000001" customHeight="1" x14ac:dyDescent="0.2">
      <c r="F29" s="846"/>
      <c r="G29" s="846"/>
    </row>
    <row r="30" spans="1:10" s="838" customFormat="1" ht="20.100000000000001" customHeight="1" x14ac:dyDescent="0.2">
      <c r="A30" s="1619" t="s">
        <v>432</v>
      </c>
      <c r="B30" s="1619"/>
      <c r="C30" s="1619"/>
      <c r="D30" s="1619"/>
      <c r="E30" s="1619"/>
      <c r="F30" s="1619"/>
      <c r="G30" s="1619"/>
      <c r="H30" s="1619"/>
      <c r="I30" s="1619"/>
      <c r="J30" s="1619"/>
    </row>
    <row r="31" spans="1:10" s="838" customFormat="1" ht="20.100000000000001" customHeight="1" x14ac:dyDescent="0.2">
      <c r="A31" s="851"/>
      <c r="B31" s="851"/>
      <c r="C31" s="851"/>
      <c r="D31" s="851"/>
      <c r="G31" s="840"/>
    </row>
    <row r="32" spans="1:10" s="838" customFormat="1" ht="39.950000000000003" customHeight="1" x14ac:dyDescent="0.2">
      <c r="A32" s="1620" t="s">
        <v>477</v>
      </c>
      <c r="B32" s="1620"/>
      <c r="C32" s="1620"/>
      <c r="D32" s="1620"/>
      <c r="E32" s="1620"/>
      <c r="F32" s="1620"/>
      <c r="G32" s="1620"/>
      <c r="H32" s="1620"/>
      <c r="I32" s="1620"/>
      <c r="J32" s="1620"/>
    </row>
    <row r="33" spans="1:10" s="838" customFormat="1" ht="20.100000000000001" customHeight="1" x14ac:dyDescent="0.2">
      <c r="A33" s="873"/>
      <c r="B33" s="873"/>
      <c r="C33" s="873"/>
      <c r="D33" s="873"/>
      <c r="E33" s="873"/>
      <c r="F33" s="873"/>
      <c r="G33" s="873"/>
    </row>
    <row r="34" spans="1:10" s="838" customFormat="1" ht="120" customHeight="1" x14ac:dyDescent="0.25">
      <c r="G34" s="1621"/>
      <c r="H34" s="1621"/>
      <c r="I34" s="1622"/>
      <c r="J34" s="1622"/>
    </row>
    <row r="35" spans="1:10" s="838" customFormat="1" ht="20.100000000000001" customHeight="1" x14ac:dyDescent="0.25">
      <c r="G35" s="1621" t="s">
        <v>31</v>
      </c>
      <c r="H35" s="1621"/>
      <c r="I35" s="1622">
        <f>I2</f>
        <v>0</v>
      </c>
      <c r="J35" s="1622"/>
    </row>
    <row r="36" spans="1:10" s="838" customFormat="1" ht="20.100000000000001" customHeight="1" x14ac:dyDescent="0.25">
      <c r="G36" s="852"/>
      <c r="H36" s="852"/>
      <c r="I36" s="853"/>
      <c r="J36" s="853"/>
    </row>
    <row r="37" spans="1:10" s="838" customFormat="1" ht="20.100000000000001" customHeight="1" x14ac:dyDescent="0.2">
      <c r="A37" s="1619" t="s">
        <v>433</v>
      </c>
      <c r="B37" s="1619"/>
      <c r="C37" s="1619"/>
      <c r="D37" s="1619"/>
      <c r="E37" s="1619"/>
      <c r="F37" s="1619"/>
      <c r="G37" s="1619"/>
      <c r="H37" s="1619"/>
      <c r="I37" s="1619"/>
      <c r="J37" s="1619"/>
    </row>
    <row r="38" spans="1:10" s="838" customFormat="1" ht="12" customHeight="1" thickBot="1" x14ac:dyDescent="0.25">
      <c r="A38" s="854"/>
      <c r="B38" s="854"/>
      <c r="C38" s="854"/>
      <c r="D38" s="854"/>
      <c r="E38" s="854"/>
      <c r="F38" s="854"/>
      <c r="G38" s="854"/>
      <c r="J38" s="951"/>
    </row>
    <row r="39" spans="1:10" s="838" customFormat="1" ht="35.1" customHeight="1" thickBot="1" x14ac:dyDescent="0.25">
      <c r="A39" s="1629" t="s">
        <v>458</v>
      </c>
      <c r="B39" s="1630"/>
      <c r="C39" s="1633" t="s">
        <v>388</v>
      </c>
      <c r="D39" s="1633"/>
      <c r="E39" s="1633" t="s">
        <v>389</v>
      </c>
      <c r="F39" s="1634"/>
      <c r="G39" s="1528" t="s">
        <v>390</v>
      </c>
      <c r="H39" s="1529"/>
      <c r="I39" s="1529"/>
      <c r="J39" s="1635"/>
    </row>
    <row r="40" spans="1:10" s="838" customFormat="1" ht="35.1" customHeight="1" thickBot="1" x14ac:dyDescent="0.25">
      <c r="A40" s="1631"/>
      <c r="B40" s="1632"/>
      <c r="C40" s="1552"/>
      <c r="D40" s="1552"/>
      <c r="E40" s="1552"/>
      <c r="F40" s="1552"/>
      <c r="G40" s="1623" t="s">
        <v>391</v>
      </c>
      <c r="H40" s="1623"/>
      <c r="I40" s="1623" t="s">
        <v>392</v>
      </c>
      <c r="J40" s="1624"/>
    </row>
    <row r="41" spans="1:10" s="838" customFormat="1" ht="35.1" customHeight="1" thickBot="1" x14ac:dyDescent="0.25">
      <c r="A41" s="1656" t="str">
        <f>D13</f>
        <v>Juego de pesas de 1g a 10 kg</v>
      </c>
      <c r="B41" s="1657"/>
      <c r="C41" s="1656" t="s">
        <v>5</v>
      </c>
      <c r="D41" s="1658"/>
      <c r="E41" s="1628" t="e">
        <f>VLOOKUP($J$38,'DATOS '!B123:G133,1,FALSE)</f>
        <v>#N/A</v>
      </c>
      <c r="F41" s="1626"/>
      <c r="G41" s="855" t="e">
        <f>VLOOKUP($J$38,'DATOS '!B123:G133,3,FALSE)</f>
        <v>#N/A</v>
      </c>
      <c r="H41" s="856" t="s">
        <v>364</v>
      </c>
      <c r="I41" s="855" t="e">
        <f>VLOOKUP($J$38,'DATOS '!B123:G133,5,FALSE)</f>
        <v>#N/A</v>
      </c>
      <c r="J41" s="857" t="s">
        <v>163</v>
      </c>
    </row>
    <row r="42" spans="1:10" s="838" customFormat="1" ht="35.1" customHeight="1" thickBot="1" x14ac:dyDescent="0.25">
      <c r="A42" s="1534"/>
      <c r="B42" s="1535"/>
      <c r="C42" s="1534"/>
      <c r="D42" s="1536"/>
      <c r="E42" s="1537"/>
      <c r="F42" s="1535"/>
      <c r="G42" s="858"/>
      <c r="H42" s="859"/>
      <c r="I42" s="858"/>
      <c r="J42" s="860"/>
    </row>
    <row r="43" spans="1:10" s="838" customFormat="1" ht="20.100000000000001" customHeight="1" x14ac:dyDescent="0.2"/>
    <row r="44" spans="1:10" s="838" customFormat="1" ht="20.100000000000001" customHeight="1" x14ac:dyDescent="0.2">
      <c r="A44" s="1619" t="s">
        <v>459</v>
      </c>
      <c r="B44" s="1619"/>
      <c r="C44" s="1619"/>
      <c r="D44" s="1619"/>
      <c r="E44" s="1619"/>
      <c r="F44" s="1619"/>
      <c r="G44" s="1619"/>
      <c r="H44" s="1619"/>
      <c r="I44" s="1619"/>
      <c r="J44" s="1619"/>
    </row>
    <row r="45" spans="1:10" s="838" customFormat="1" ht="12" customHeight="1" x14ac:dyDescent="0.2">
      <c r="A45" s="861"/>
    </row>
    <row r="46" spans="1:10" s="838" customFormat="1" ht="20.100000000000001" customHeight="1" x14ac:dyDescent="0.2">
      <c r="A46" s="1637" t="s">
        <v>428</v>
      </c>
      <c r="B46" s="1637"/>
      <c r="C46" s="1637"/>
      <c r="D46" s="1637"/>
      <c r="E46" s="1637"/>
      <c r="F46" s="1637"/>
      <c r="G46" s="1637"/>
      <c r="H46" s="1637"/>
      <c r="I46" s="1637"/>
      <c r="J46" s="1637"/>
    </row>
    <row r="47" spans="1:10" s="838" customFormat="1" ht="20.100000000000001" customHeight="1" x14ac:dyDescent="0.2">
      <c r="A47" s="1637"/>
      <c r="B47" s="1637"/>
      <c r="C47" s="1637"/>
      <c r="D47" s="1637"/>
      <c r="E47" s="1637"/>
      <c r="F47" s="1637"/>
      <c r="G47" s="1637"/>
      <c r="H47" s="1637"/>
      <c r="I47" s="1637"/>
      <c r="J47" s="1637"/>
    </row>
    <row r="48" spans="1:10" s="838" customFormat="1" ht="20.100000000000001" customHeight="1" x14ac:dyDescent="0.2">
      <c r="A48" s="1637"/>
      <c r="B48" s="1637"/>
      <c r="C48" s="1637"/>
      <c r="D48" s="1637"/>
      <c r="E48" s="1637"/>
      <c r="F48" s="1637"/>
      <c r="G48" s="1637"/>
      <c r="H48" s="1637"/>
      <c r="I48" s="1637"/>
      <c r="J48" s="1637"/>
    </row>
    <row r="49" spans="1:1022 1031:2042 2051:3072 3081:4092 4101:5112 5121:6142 6151:7162 7171:8192 8201:9212 9221:10232 10241:11262 11271:12282 12291:13312 13321:14332 14341:15352 15361:16382" s="838" customFormat="1" ht="20.100000000000001" customHeight="1" thickBot="1" x14ac:dyDescent="0.25">
      <c r="A49" s="862"/>
      <c r="B49" s="862"/>
      <c r="C49" s="862"/>
      <c r="D49" s="862"/>
      <c r="E49" s="862"/>
      <c r="F49" s="862"/>
      <c r="G49" s="862"/>
      <c r="H49" s="862"/>
      <c r="I49" s="862"/>
      <c r="J49" s="862"/>
    </row>
    <row r="50" spans="1:1022 1031:2042 2051:3072 3081:4092 4101:5112 5121:6142 6151:7162 7171:8192 8201:9212 9221:10232 10241:11262 11271:12282 12291:13312 13321:14332 14341:15352 15361:16382" s="838" customFormat="1" ht="30" customHeight="1" thickBot="1" x14ac:dyDescent="0.25">
      <c r="A50" s="1638" t="s">
        <v>19</v>
      </c>
      <c r="B50" s="1633"/>
      <c r="C50" s="1633"/>
      <c r="D50" s="863" t="s">
        <v>28</v>
      </c>
      <c r="E50" s="863" t="s">
        <v>16</v>
      </c>
      <c r="F50" s="864" t="s">
        <v>359</v>
      </c>
      <c r="G50" s="1633" t="s">
        <v>20</v>
      </c>
      <c r="H50" s="1633"/>
      <c r="I50" s="1634" t="s">
        <v>12</v>
      </c>
      <c r="J50" s="1639"/>
    </row>
    <row r="51" spans="1:1022 1031:2042 2051:3072 3081:4092 4101:5112 5121:6142 6151:7162 7171:8192 8201:9212 9221:10232 10241:11262 11271:12282 12291:13312 13321:14332 14341:15352 15361:16382" s="838" customFormat="1" ht="30" customHeight="1" thickBot="1" x14ac:dyDescent="0.25">
      <c r="A51" s="1659"/>
      <c r="B51" s="1660"/>
      <c r="C51" s="1660"/>
      <c r="D51" s="952" t="e">
        <f>'RT03-F13'!B7</f>
        <v>#N/A</v>
      </c>
      <c r="E51" s="953" t="e">
        <f>'RT03-F13'!D7</f>
        <v>#N/A</v>
      </c>
      <c r="F51" s="954"/>
      <c r="G51" s="1661" t="e">
        <f>'RT03-F13'!B9</f>
        <v>#N/A</v>
      </c>
      <c r="H51" s="1662"/>
      <c r="I51" s="1663" t="e">
        <f>'RT03-F13'!D9</f>
        <v>#N/A</v>
      </c>
      <c r="J51" s="1664"/>
    </row>
    <row r="52" spans="1:1022 1031:2042 2051:3072 3081:4092 4101:5112 5121:6142 6151:7162 7171:8192 8201:9212 9221:10232 10241:11262 11271:12282 12291:13312 13321:14332 14341:15352 15361:16382" s="838" customFormat="1" ht="30" customHeight="1" thickBot="1" x14ac:dyDescent="0.25">
      <c r="A52" s="1665"/>
      <c r="B52" s="1666"/>
      <c r="C52" s="1667"/>
      <c r="D52" s="955"/>
      <c r="E52" s="956"/>
      <c r="F52" s="954"/>
      <c r="G52" s="1668"/>
      <c r="H52" s="1667"/>
      <c r="I52" s="1669"/>
      <c r="J52" s="1670"/>
    </row>
    <row r="53" spans="1:1022 1031:2042 2051:3072 3081:4092 4101:5112 5121:6142 6151:7162 7171:8192 8201:9212 9221:10232 10241:11262 11271:12282 12291:13312 13321:14332 14341:15352 15361:16382" s="838" customFormat="1" ht="20.100000000000001" customHeight="1" x14ac:dyDescent="0.2">
      <c r="A53" s="870"/>
      <c r="B53" s="870"/>
      <c r="C53" s="870"/>
      <c r="D53" s="871"/>
      <c r="E53" s="870"/>
      <c r="F53" s="870"/>
      <c r="G53" s="870"/>
      <c r="H53" s="870"/>
      <c r="I53" s="872"/>
      <c r="J53" s="872"/>
    </row>
    <row r="54" spans="1:1022 1031:2042 2051:3072 3081:4092 4101:5112 5121:6142 6151:7162 7171:8192 8201:9212 9221:10232 10241:11262 11271:12282 12291:13312 13321:14332 14341:15352 15361:16382" s="838" customFormat="1" ht="20.100000000000001" customHeight="1" x14ac:dyDescent="0.2">
      <c r="A54" s="1640" t="s">
        <v>434</v>
      </c>
      <c r="B54" s="1640"/>
      <c r="C54" s="1640"/>
      <c r="D54" s="1640"/>
      <c r="E54" s="1640"/>
      <c r="F54" s="1640"/>
      <c r="G54" s="1640"/>
      <c r="H54" s="1640"/>
      <c r="I54" s="1640"/>
      <c r="J54" s="1640"/>
    </row>
    <row r="55" spans="1:1022 1031:2042 2051:3072 3081:4092 4101:5112 5121:6142 6151:7162 7171:8192 8201:9212 9221:10232 10241:11262 11271:12282 12291:13312 13321:14332 14341:15352 15361:16382" s="838" customFormat="1" ht="12" customHeight="1" x14ac:dyDescent="0.2">
      <c r="A55" s="861"/>
      <c r="B55" s="861"/>
    </row>
    <row r="56" spans="1:1022 1031:2042 2051:3072 3081:4092 4101:5112 5121:6142 6151:7162 7171:8192 8201:9212 9221:10232 10241:11262 11271:12282 12291:13312 13321:14332 14341:15352 15361:16382" s="838" customFormat="1" ht="30" customHeight="1" x14ac:dyDescent="0.2">
      <c r="A56" s="1637" t="s">
        <v>472</v>
      </c>
      <c r="B56" s="1637"/>
      <c r="C56" s="1637"/>
      <c r="D56" s="1637"/>
      <c r="E56" s="1637"/>
      <c r="F56" s="1637"/>
      <c r="G56" s="1637"/>
      <c r="H56" s="1637"/>
      <c r="I56" s="1637"/>
      <c r="J56" s="1637"/>
    </row>
    <row r="57" spans="1:1022 1031:2042 2051:3072 3081:4092 4101:5112 5121:6142 6151:7162 7171:8192 8201:9212 9221:10232 10241:11262 11271:12282 12291:13312 13321:14332 14341:15352 15361:16382" s="838" customFormat="1" ht="30" customHeight="1" x14ac:dyDescent="0.2">
      <c r="A57" s="1637"/>
      <c r="B57" s="1637"/>
      <c r="C57" s="1637"/>
      <c r="D57" s="1637"/>
      <c r="E57" s="1637"/>
      <c r="F57" s="1637"/>
      <c r="G57" s="1637"/>
      <c r="H57" s="1637"/>
      <c r="I57" s="1637"/>
      <c r="J57" s="1637"/>
    </row>
    <row r="58" spans="1:1022 1031:2042 2051:3072 3081:4092 4101:5112 5121:6142 6151:7162 7171:8192 8201:9212 9221:10232 10241:11262 11271:12282 12291:13312 13321:14332 14341:15352 15361:16382" s="838" customFormat="1" ht="20.100000000000001" customHeight="1" x14ac:dyDescent="0.2">
      <c r="A58" s="873"/>
      <c r="B58" s="873"/>
      <c r="C58" s="873"/>
      <c r="D58" s="873"/>
      <c r="E58" s="873"/>
      <c r="F58" s="873"/>
      <c r="G58" s="873"/>
      <c r="H58" s="873"/>
      <c r="I58" s="873"/>
      <c r="J58" s="873"/>
    </row>
    <row r="59" spans="1:1022 1031:2042 2051:3072 3081:4092 4101:5112 5121:6142 6151:7162 7171:8192 8201:9212 9221:10232 10241:11262 11271:12282 12291:13312 13321:14332 14341:15352 15361:16382" s="838" customFormat="1" ht="20.100000000000001" customHeight="1" x14ac:dyDescent="0.2">
      <c r="A59" s="1640" t="s">
        <v>435</v>
      </c>
      <c r="B59" s="1640"/>
      <c r="C59" s="1640"/>
      <c r="D59" s="1640"/>
      <c r="E59" s="1640"/>
      <c r="F59" s="1640"/>
      <c r="G59" s="1640"/>
      <c r="H59" s="1640"/>
      <c r="I59" s="1640"/>
      <c r="J59" s="1640"/>
    </row>
    <row r="60" spans="1:1022 1031:2042 2051:3072 3081:4092 4101:5112 5121:6142 6151:7162 7171:8192 8201:9212 9221:10232 10241:11262 11271:12282 12291:13312 13321:14332 14341:15352 15361:16382" s="838" customFormat="1" ht="12" customHeight="1" x14ac:dyDescent="0.2">
      <c r="A60" s="861"/>
      <c r="B60" s="861"/>
      <c r="K60" s="861"/>
      <c r="L60" s="861"/>
      <c r="U60" s="861"/>
      <c r="V60" s="861"/>
      <c r="AE60" s="861"/>
      <c r="AF60" s="861"/>
      <c r="AO60" s="861"/>
      <c r="AP60" s="861"/>
      <c r="AY60" s="861"/>
      <c r="AZ60" s="861"/>
      <c r="BI60" s="861"/>
      <c r="BJ60" s="861"/>
      <c r="BS60" s="861"/>
      <c r="BT60" s="861"/>
      <c r="CC60" s="861"/>
      <c r="CD60" s="861"/>
      <c r="CM60" s="861"/>
      <c r="CN60" s="861"/>
      <c r="CW60" s="861"/>
      <c r="CX60" s="861"/>
      <c r="DG60" s="861"/>
      <c r="DH60" s="861"/>
      <c r="DQ60" s="861"/>
      <c r="DR60" s="861"/>
      <c r="EA60" s="861"/>
      <c r="EB60" s="861"/>
      <c r="EK60" s="861"/>
      <c r="EL60" s="861"/>
      <c r="EU60" s="861"/>
      <c r="EV60" s="861"/>
      <c r="FE60" s="861"/>
      <c r="FF60" s="861"/>
      <c r="FO60" s="861"/>
      <c r="FP60" s="861"/>
      <c r="FY60" s="861"/>
      <c r="FZ60" s="861"/>
      <c r="GI60" s="861"/>
      <c r="GJ60" s="861"/>
      <c r="GS60" s="861"/>
      <c r="GT60" s="861"/>
      <c r="HC60" s="861"/>
      <c r="HD60" s="861"/>
      <c r="HM60" s="861"/>
      <c r="HN60" s="861"/>
      <c r="HW60" s="861"/>
      <c r="HX60" s="861"/>
      <c r="IG60" s="861"/>
      <c r="IH60" s="861"/>
      <c r="IQ60" s="861"/>
      <c r="IR60" s="861"/>
      <c r="JA60" s="861"/>
      <c r="JB60" s="861"/>
      <c r="JK60" s="861"/>
      <c r="JL60" s="861"/>
      <c r="JU60" s="861"/>
      <c r="JV60" s="861"/>
      <c r="KE60" s="861"/>
      <c r="KF60" s="861"/>
      <c r="KO60" s="861"/>
      <c r="KP60" s="861"/>
      <c r="KY60" s="861"/>
      <c r="KZ60" s="861"/>
      <c r="LI60" s="861"/>
      <c r="LJ60" s="861"/>
      <c r="LS60" s="861"/>
      <c r="LT60" s="861"/>
      <c r="MC60" s="861"/>
      <c r="MD60" s="861"/>
      <c r="MM60" s="861"/>
      <c r="MN60" s="861"/>
      <c r="MW60" s="861"/>
      <c r="MX60" s="861"/>
      <c r="NG60" s="861"/>
      <c r="NH60" s="861"/>
      <c r="NQ60" s="861"/>
      <c r="NR60" s="861"/>
      <c r="OA60" s="861"/>
      <c r="OB60" s="861"/>
      <c r="OK60" s="861"/>
      <c r="OL60" s="861"/>
      <c r="OU60" s="861"/>
      <c r="OV60" s="861"/>
      <c r="PE60" s="861"/>
      <c r="PF60" s="861"/>
      <c r="PO60" s="861"/>
      <c r="PP60" s="861"/>
      <c r="PY60" s="861"/>
      <c r="PZ60" s="861"/>
      <c r="QI60" s="861"/>
      <c r="QJ60" s="861"/>
      <c r="QS60" s="861"/>
      <c r="QT60" s="861"/>
      <c r="RC60" s="861"/>
      <c r="RD60" s="861"/>
      <c r="RM60" s="861"/>
      <c r="RN60" s="861"/>
      <c r="RW60" s="861"/>
      <c r="RX60" s="861"/>
      <c r="SG60" s="861"/>
      <c r="SH60" s="861"/>
      <c r="SQ60" s="861"/>
      <c r="SR60" s="861"/>
      <c r="TA60" s="861"/>
      <c r="TB60" s="861"/>
      <c r="TK60" s="861"/>
      <c r="TL60" s="861"/>
      <c r="TU60" s="861"/>
      <c r="TV60" s="861"/>
      <c r="UE60" s="861"/>
      <c r="UF60" s="861"/>
      <c r="UO60" s="861"/>
      <c r="UP60" s="861"/>
      <c r="UY60" s="861"/>
      <c r="UZ60" s="861"/>
      <c r="VI60" s="861"/>
      <c r="VJ60" s="861"/>
      <c r="VS60" s="861"/>
      <c r="VT60" s="861"/>
      <c r="WC60" s="861"/>
      <c r="WD60" s="861"/>
      <c r="WM60" s="861"/>
      <c r="WN60" s="861"/>
      <c r="WW60" s="861"/>
      <c r="WX60" s="861"/>
      <c r="XG60" s="861"/>
      <c r="XH60" s="861"/>
      <c r="XQ60" s="861"/>
      <c r="XR60" s="861"/>
      <c r="YA60" s="861"/>
      <c r="YB60" s="861"/>
      <c r="YK60" s="861"/>
      <c r="YL60" s="861"/>
      <c r="YU60" s="861"/>
      <c r="YV60" s="861"/>
      <c r="ZE60" s="861"/>
      <c r="ZF60" s="861"/>
      <c r="ZO60" s="861"/>
      <c r="ZP60" s="861"/>
      <c r="ZY60" s="861"/>
      <c r="ZZ60" s="861"/>
      <c r="AAI60" s="861"/>
      <c r="AAJ60" s="861"/>
      <c r="AAS60" s="861"/>
      <c r="AAT60" s="861"/>
      <c r="ABC60" s="861"/>
      <c r="ABD60" s="861"/>
      <c r="ABM60" s="861"/>
      <c r="ABN60" s="861"/>
      <c r="ABW60" s="861"/>
      <c r="ABX60" s="861"/>
      <c r="ACG60" s="861"/>
      <c r="ACH60" s="861"/>
      <c r="ACQ60" s="861"/>
      <c r="ACR60" s="861"/>
      <c r="ADA60" s="861"/>
      <c r="ADB60" s="861"/>
      <c r="ADK60" s="861"/>
      <c r="ADL60" s="861"/>
      <c r="ADU60" s="861"/>
      <c r="ADV60" s="861"/>
      <c r="AEE60" s="861"/>
      <c r="AEF60" s="861"/>
      <c r="AEO60" s="861"/>
      <c r="AEP60" s="861"/>
      <c r="AEY60" s="861"/>
      <c r="AEZ60" s="861"/>
      <c r="AFI60" s="861"/>
      <c r="AFJ60" s="861"/>
      <c r="AFS60" s="861"/>
      <c r="AFT60" s="861"/>
      <c r="AGC60" s="861"/>
      <c r="AGD60" s="861"/>
      <c r="AGM60" s="861"/>
      <c r="AGN60" s="861"/>
      <c r="AGW60" s="861"/>
      <c r="AGX60" s="861"/>
      <c r="AHG60" s="861"/>
      <c r="AHH60" s="861"/>
      <c r="AHQ60" s="861"/>
      <c r="AHR60" s="861"/>
      <c r="AIA60" s="861"/>
      <c r="AIB60" s="861"/>
      <c r="AIK60" s="861"/>
      <c r="AIL60" s="861"/>
      <c r="AIU60" s="861"/>
      <c r="AIV60" s="861"/>
      <c r="AJE60" s="861"/>
      <c r="AJF60" s="861"/>
      <c r="AJO60" s="861"/>
      <c r="AJP60" s="861"/>
      <c r="AJY60" s="861"/>
      <c r="AJZ60" s="861"/>
      <c r="AKI60" s="861"/>
      <c r="AKJ60" s="861"/>
      <c r="AKS60" s="861"/>
      <c r="AKT60" s="861"/>
      <c r="ALC60" s="861"/>
      <c r="ALD60" s="861"/>
      <c r="ALM60" s="861"/>
      <c r="ALN60" s="861"/>
      <c r="ALW60" s="861"/>
      <c r="ALX60" s="861"/>
      <c r="AMG60" s="861"/>
      <c r="AMH60" s="861"/>
      <c r="AMQ60" s="861"/>
      <c r="AMR60" s="861"/>
      <c r="ANA60" s="861"/>
      <c r="ANB60" s="861"/>
      <c r="ANK60" s="861"/>
      <c r="ANL60" s="861"/>
      <c r="ANU60" s="861"/>
      <c r="ANV60" s="861"/>
      <c r="AOE60" s="861"/>
      <c r="AOF60" s="861"/>
      <c r="AOO60" s="861"/>
      <c r="AOP60" s="861"/>
      <c r="AOY60" s="861"/>
      <c r="AOZ60" s="861"/>
      <c r="API60" s="861"/>
      <c r="APJ60" s="861"/>
      <c r="APS60" s="861"/>
      <c r="APT60" s="861"/>
      <c r="AQC60" s="861"/>
      <c r="AQD60" s="861"/>
      <c r="AQM60" s="861"/>
      <c r="AQN60" s="861"/>
      <c r="AQW60" s="861"/>
      <c r="AQX60" s="861"/>
      <c r="ARG60" s="861"/>
      <c r="ARH60" s="861"/>
      <c r="ARQ60" s="861"/>
      <c r="ARR60" s="861"/>
      <c r="ASA60" s="861"/>
      <c r="ASB60" s="861"/>
      <c r="ASK60" s="861"/>
      <c r="ASL60" s="861"/>
      <c r="ASU60" s="861"/>
      <c r="ASV60" s="861"/>
      <c r="ATE60" s="861"/>
      <c r="ATF60" s="861"/>
      <c r="ATO60" s="861"/>
      <c r="ATP60" s="861"/>
      <c r="ATY60" s="861"/>
      <c r="ATZ60" s="861"/>
      <c r="AUI60" s="861"/>
      <c r="AUJ60" s="861"/>
      <c r="AUS60" s="861"/>
      <c r="AUT60" s="861"/>
      <c r="AVC60" s="861"/>
      <c r="AVD60" s="861"/>
      <c r="AVM60" s="861"/>
      <c r="AVN60" s="861"/>
      <c r="AVW60" s="861"/>
      <c r="AVX60" s="861"/>
      <c r="AWG60" s="861"/>
      <c r="AWH60" s="861"/>
      <c r="AWQ60" s="861"/>
      <c r="AWR60" s="861"/>
      <c r="AXA60" s="861"/>
      <c r="AXB60" s="861"/>
      <c r="AXK60" s="861"/>
      <c r="AXL60" s="861"/>
      <c r="AXU60" s="861"/>
      <c r="AXV60" s="861"/>
      <c r="AYE60" s="861"/>
      <c r="AYF60" s="861"/>
      <c r="AYO60" s="861"/>
      <c r="AYP60" s="861"/>
      <c r="AYY60" s="861"/>
      <c r="AYZ60" s="861"/>
      <c r="AZI60" s="861"/>
      <c r="AZJ60" s="861"/>
      <c r="AZS60" s="861"/>
      <c r="AZT60" s="861"/>
      <c r="BAC60" s="861"/>
      <c r="BAD60" s="861"/>
      <c r="BAM60" s="861"/>
      <c r="BAN60" s="861"/>
      <c r="BAW60" s="861"/>
      <c r="BAX60" s="861"/>
      <c r="BBG60" s="861"/>
      <c r="BBH60" s="861"/>
      <c r="BBQ60" s="861"/>
      <c r="BBR60" s="861"/>
      <c r="BCA60" s="861"/>
      <c r="BCB60" s="861"/>
      <c r="BCK60" s="861"/>
      <c r="BCL60" s="861"/>
      <c r="BCU60" s="861"/>
      <c r="BCV60" s="861"/>
      <c r="BDE60" s="861"/>
      <c r="BDF60" s="861"/>
      <c r="BDO60" s="861"/>
      <c r="BDP60" s="861"/>
      <c r="BDY60" s="861"/>
      <c r="BDZ60" s="861"/>
      <c r="BEI60" s="861"/>
      <c r="BEJ60" s="861"/>
      <c r="BES60" s="861"/>
      <c r="BET60" s="861"/>
      <c r="BFC60" s="861"/>
      <c r="BFD60" s="861"/>
      <c r="BFM60" s="861"/>
      <c r="BFN60" s="861"/>
      <c r="BFW60" s="861"/>
      <c r="BFX60" s="861"/>
      <c r="BGG60" s="861"/>
      <c r="BGH60" s="861"/>
      <c r="BGQ60" s="861"/>
      <c r="BGR60" s="861"/>
      <c r="BHA60" s="861"/>
      <c r="BHB60" s="861"/>
      <c r="BHK60" s="861"/>
      <c r="BHL60" s="861"/>
      <c r="BHU60" s="861"/>
      <c r="BHV60" s="861"/>
      <c r="BIE60" s="861"/>
      <c r="BIF60" s="861"/>
      <c r="BIO60" s="861"/>
      <c r="BIP60" s="861"/>
      <c r="BIY60" s="861"/>
      <c r="BIZ60" s="861"/>
      <c r="BJI60" s="861"/>
      <c r="BJJ60" s="861"/>
      <c r="BJS60" s="861"/>
      <c r="BJT60" s="861"/>
      <c r="BKC60" s="861"/>
      <c r="BKD60" s="861"/>
      <c r="BKM60" s="861"/>
      <c r="BKN60" s="861"/>
      <c r="BKW60" s="861"/>
      <c r="BKX60" s="861"/>
      <c r="BLG60" s="861"/>
      <c r="BLH60" s="861"/>
      <c r="BLQ60" s="861"/>
      <c r="BLR60" s="861"/>
      <c r="BMA60" s="861"/>
      <c r="BMB60" s="861"/>
      <c r="BMK60" s="861"/>
      <c r="BML60" s="861"/>
      <c r="BMU60" s="861"/>
      <c r="BMV60" s="861"/>
      <c r="BNE60" s="861"/>
      <c r="BNF60" s="861"/>
      <c r="BNO60" s="861"/>
      <c r="BNP60" s="861"/>
      <c r="BNY60" s="861"/>
      <c r="BNZ60" s="861"/>
      <c r="BOI60" s="861"/>
      <c r="BOJ60" s="861"/>
      <c r="BOS60" s="861"/>
      <c r="BOT60" s="861"/>
      <c r="BPC60" s="861"/>
      <c r="BPD60" s="861"/>
      <c r="BPM60" s="861"/>
      <c r="BPN60" s="861"/>
      <c r="BPW60" s="861"/>
      <c r="BPX60" s="861"/>
      <c r="BQG60" s="861"/>
      <c r="BQH60" s="861"/>
      <c r="BQQ60" s="861"/>
      <c r="BQR60" s="861"/>
      <c r="BRA60" s="861"/>
      <c r="BRB60" s="861"/>
      <c r="BRK60" s="861"/>
      <c r="BRL60" s="861"/>
      <c r="BRU60" s="861"/>
      <c r="BRV60" s="861"/>
      <c r="BSE60" s="861"/>
      <c r="BSF60" s="861"/>
      <c r="BSO60" s="861"/>
      <c r="BSP60" s="861"/>
      <c r="BSY60" s="861"/>
      <c r="BSZ60" s="861"/>
      <c r="BTI60" s="861"/>
      <c r="BTJ60" s="861"/>
      <c r="BTS60" s="861"/>
      <c r="BTT60" s="861"/>
      <c r="BUC60" s="861"/>
      <c r="BUD60" s="861"/>
      <c r="BUM60" s="861"/>
      <c r="BUN60" s="861"/>
      <c r="BUW60" s="861"/>
      <c r="BUX60" s="861"/>
      <c r="BVG60" s="861"/>
      <c r="BVH60" s="861"/>
      <c r="BVQ60" s="861"/>
      <c r="BVR60" s="861"/>
      <c r="BWA60" s="861"/>
      <c r="BWB60" s="861"/>
      <c r="BWK60" s="861"/>
      <c r="BWL60" s="861"/>
      <c r="BWU60" s="861"/>
      <c r="BWV60" s="861"/>
      <c r="BXE60" s="861"/>
      <c r="BXF60" s="861"/>
      <c r="BXO60" s="861"/>
      <c r="BXP60" s="861"/>
      <c r="BXY60" s="861"/>
      <c r="BXZ60" s="861"/>
      <c r="BYI60" s="861"/>
      <c r="BYJ60" s="861"/>
      <c r="BYS60" s="861"/>
      <c r="BYT60" s="861"/>
      <c r="BZC60" s="861"/>
      <c r="BZD60" s="861"/>
      <c r="BZM60" s="861"/>
      <c r="BZN60" s="861"/>
      <c r="BZW60" s="861"/>
      <c r="BZX60" s="861"/>
      <c r="CAG60" s="861"/>
      <c r="CAH60" s="861"/>
      <c r="CAQ60" s="861"/>
      <c r="CAR60" s="861"/>
      <c r="CBA60" s="861"/>
      <c r="CBB60" s="861"/>
      <c r="CBK60" s="861"/>
      <c r="CBL60" s="861"/>
      <c r="CBU60" s="861"/>
      <c r="CBV60" s="861"/>
      <c r="CCE60" s="861"/>
      <c r="CCF60" s="861"/>
      <c r="CCO60" s="861"/>
      <c r="CCP60" s="861"/>
      <c r="CCY60" s="861"/>
      <c r="CCZ60" s="861"/>
      <c r="CDI60" s="861"/>
      <c r="CDJ60" s="861"/>
      <c r="CDS60" s="861"/>
      <c r="CDT60" s="861"/>
      <c r="CEC60" s="861"/>
      <c r="CED60" s="861"/>
      <c r="CEM60" s="861"/>
      <c r="CEN60" s="861"/>
      <c r="CEW60" s="861"/>
      <c r="CEX60" s="861"/>
      <c r="CFG60" s="861"/>
      <c r="CFH60" s="861"/>
      <c r="CFQ60" s="861"/>
      <c r="CFR60" s="861"/>
      <c r="CGA60" s="861"/>
      <c r="CGB60" s="861"/>
      <c r="CGK60" s="861"/>
      <c r="CGL60" s="861"/>
      <c r="CGU60" s="861"/>
      <c r="CGV60" s="861"/>
      <c r="CHE60" s="861"/>
      <c r="CHF60" s="861"/>
      <c r="CHO60" s="861"/>
      <c r="CHP60" s="861"/>
      <c r="CHY60" s="861"/>
      <c r="CHZ60" s="861"/>
      <c r="CII60" s="861"/>
      <c r="CIJ60" s="861"/>
      <c r="CIS60" s="861"/>
      <c r="CIT60" s="861"/>
      <c r="CJC60" s="861"/>
      <c r="CJD60" s="861"/>
      <c r="CJM60" s="861"/>
      <c r="CJN60" s="861"/>
      <c r="CJW60" s="861"/>
      <c r="CJX60" s="861"/>
      <c r="CKG60" s="861"/>
      <c r="CKH60" s="861"/>
      <c r="CKQ60" s="861"/>
      <c r="CKR60" s="861"/>
      <c r="CLA60" s="861"/>
      <c r="CLB60" s="861"/>
      <c r="CLK60" s="861"/>
      <c r="CLL60" s="861"/>
      <c r="CLU60" s="861"/>
      <c r="CLV60" s="861"/>
      <c r="CME60" s="861"/>
      <c r="CMF60" s="861"/>
      <c r="CMO60" s="861"/>
      <c r="CMP60" s="861"/>
      <c r="CMY60" s="861"/>
      <c r="CMZ60" s="861"/>
      <c r="CNI60" s="861"/>
      <c r="CNJ60" s="861"/>
      <c r="CNS60" s="861"/>
      <c r="CNT60" s="861"/>
      <c r="COC60" s="861"/>
      <c r="COD60" s="861"/>
      <c r="COM60" s="861"/>
      <c r="CON60" s="861"/>
      <c r="COW60" s="861"/>
      <c r="COX60" s="861"/>
      <c r="CPG60" s="861"/>
      <c r="CPH60" s="861"/>
      <c r="CPQ60" s="861"/>
      <c r="CPR60" s="861"/>
      <c r="CQA60" s="861"/>
      <c r="CQB60" s="861"/>
      <c r="CQK60" s="861"/>
      <c r="CQL60" s="861"/>
      <c r="CQU60" s="861"/>
      <c r="CQV60" s="861"/>
      <c r="CRE60" s="861"/>
      <c r="CRF60" s="861"/>
      <c r="CRO60" s="861"/>
      <c r="CRP60" s="861"/>
      <c r="CRY60" s="861"/>
      <c r="CRZ60" s="861"/>
      <c r="CSI60" s="861"/>
      <c r="CSJ60" s="861"/>
      <c r="CSS60" s="861"/>
      <c r="CST60" s="861"/>
      <c r="CTC60" s="861"/>
      <c r="CTD60" s="861"/>
      <c r="CTM60" s="861"/>
      <c r="CTN60" s="861"/>
      <c r="CTW60" s="861"/>
      <c r="CTX60" s="861"/>
      <c r="CUG60" s="861"/>
      <c r="CUH60" s="861"/>
      <c r="CUQ60" s="861"/>
      <c r="CUR60" s="861"/>
      <c r="CVA60" s="861"/>
      <c r="CVB60" s="861"/>
      <c r="CVK60" s="861"/>
      <c r="CVL60" s="861"/>
      <c r="CVU60" s="861"/>
      <c r="CVV60" s="861"/>
      <c r="CWE60" s="861"/>
      <c r="CWF60" s="861"/>
      <c r="CWO60" s="861"/>
      <c r="CWP60" s="861"/>
      <c r="CWY60" s="861"/>
      <c r="CWZ60" s="861"/>
      <c r="CXI60" s="861"/>
      <c r="CXJ60" s="861"/>
      <c r="CXS60" s="861"/>
      <c r="CXT60" s="861"/>
      <c r="CYC60" s="861"/>
      <c r="CYD60" s="861"/>
      <c r="CYM60" s="861"/>
      <c r="CYN60" s="861"/>
      <c r="CYW60" s="861"/>
      <c r="CYX60" s="861"/>
      <c r="CZG60" s="861"/>
      <c r="CZH60" s="861"/>
      <c r="CZQ60" s="861"/>
      <c r="CZR60" s="861"/>
      <c r="DAA60" s="861"/>
      <c r="DAB60" s="861"/>
      <c r="DAK60" s="861"/>
      <c r="DAL60" s="861"/>
      <c r="DAU60" s="861"/>
      <c r="DAV60" s="861"/>
      <c r="DBE60" s="861"/>
      <c r="DBF60" s="861"/>
      <c r="DBO60" s="861"/>
      <c r="DBP60" s="861"/>
      <c r="DBY60" s="861"/>
      <c r="DBZ60" s="861"/>
      <c r="DCI60" s="861"/>
      <c r="DCJ60" s="861"/>
      <c r="DCS60" s="861"/>
      <c r="DCT60" s="861"/>
      <c r="DDC60" s="861"/>
      <c r="DDD60" s="861"/>
      <c r="DDM60" s="861"/>
      <c r="DDN60" s="861"/>
      <c r="DDW60" s="861"/>
      <c r="DDX60" s="861"/>
      <c r="DEG60" s="861"/>
      <c r="DEH60" s="861"/>
      <c r="DEQ60" s="861"/>
      <c r="DER60" s="861"/>
      <c r="DFA60" s="861"/>
      <c r="DFB60" s="861"/>
      <c r="DFK60" s="861"/>
      <c r="DFL60" s="861"/>
      <c r="DFU60" s="861"/>
      <c r="DFV60" s="861"/>
      <c r="DGE60" s="861"/>
      <c r="DGF60" s="861"/>
      <c r="DGO60" s="861"/>
      <c r="DGP60" s="861"/>
      <c r="DGY60" s="861"/>
      <c r="DGZ60" s="861"/>
      <c r="DHI60" s="861"/>
      <c r="DHJ60" s="861"/>
      <c r="DHS60" s="861"/>
      <c r="DHT60" s="861"/>
      <c r="DIC60" s="861"/>
      <c r="DID60" s="861"/>
      <c r="DIM60" s="861"/>
      <c r="DIN60" s="861"/>
      <c r="DIW60" s="861"/>
      <c r="DIX60" s="861"/>
      <c r="DJG60" s="861"/>
      <c r="DJH60" s="861"/>
      <c r="DJQ60" s="861"/>
      <c r="DJR60" s="861"/>
      <c r="DKA60" s="861"/>
      <c r="DKB60" s="861"/>
      <c r="DKK60" s="861"/>
      <c r="DKL60" s="861"/>
      <c r="DKU60" s="861"/>
      <c r="DKV60" s="861"/>
      <c r="DLE60" s="861"/>
      <c r="DLF60" s="861"/>
      <c r="DLO60" s="861"/>
      <c r="DLP60" s="861"/>
      <c r="DLY60" s="861"/>
      <c r="DLZ60" s="861"/>
      <c r="DMI60" s="861"/>
      <c r="DMJ60" s="861"/>
      <c r="DMS60" s="861"/>
      <c r="DMT60" s="861"/>
      <c r="DNC60" s="861"/>
      <c r="DND60" s="861"/>
      <c r="DNM60" s="861"/>
      <c r="DNN60" s="861"/>
      <c r="DNW60" s="861"/>
      <c r="DNX60" s="861"/>
      <c r="DOG60" s="861"/>
      <c r="DOH60" s="861"/>
      <c r="DOQ60" s="861"/>
      <c r="DOR60" s="861"/>
      <c r="DPA60" s="861"/>
      <c r="DPB60" s="861"/>
      <c r="DPK60" s="861"/>
      <c r="DPL60" s="861"/>
      <c r="DPU60" s="861"/>
      <c r="DPV60" s="861"/>
      <c r="DQE60" s="861"/>
      <c r="DQF60" s="861"/>
      <c r="DQO60" s="861"/>
      <c r="DQP60" s="861"/>
      <c r="DQY60" s="861"/>
      <c r="DQZ60" s="861"/>
      <c r="DRI60" s="861"/>
      <c r="DRJ60" s="861"/>
      <c r="DRS60" s="861"/>
      <c r="DRT60" s="861"/>
      <c r="DSC60" s="861"/>
      <c r="DSD60" s="861"/>
      <c r="DSM60" s="861"/>
      <c r="DSN60" s="861"/>
      <c r="DSW60" s="861"/>
      <c r="DSX60" s="861"/>
      <c r="DTG60" s="861"/>
      <c r="DTH60" s="861"/>
      <c r="DTQ60" s="861"/>
      <c r="DTR60" s="861"/>
      <c r="DUA60" s="861"/>
      <c r="DUB60" s="861"/>
      <c r="DUK60" s="861"/>
      <c r="DUL60" s="861"/>
      <c r="DUU60" s="861"/>
      <c r="DUV60" s="861"/>
      <c r="DVE60" s="861"/>
      <c r="DVF60" s="861"/>
      <c r="DVO60" s="861"/>
      <c r="DVP60" s="861"/>
      <c r="DVY60" s="861"/>
      <c r="DVZ60" s="861"/>
      <c r="DWI60" s="861"/>
      <c r="DWJ60" s="861"/>
      <c r="DWS60" s="861"/>
      <c r="DWT60" s="861"/>
      <c r="DXC60" s="861"/>
      <c r="DXD60" s="861"/>
      <c r="DXM60" s="861"/>
      <c r="DXN60" s="861"/>
      <c r="DXW60" s="861"/>
      <c r="DXX60" s="861"/>
      <c r="DYG60" s="861"/>
      <c r="DYH60" s="861"/>
      <c r="DYQ60" s="861"/>
      <c r="DYR60" s="861"/>
      <c r="DZA60" s="861"/>
      <c r="DZB60" s="861"/>
      <c r="DZK60" s="861"/>
      <c r="DZL60" s="861"/>
      <c r="DZU60" s="861"/>
      <c r="DZV60" s="861"/>
      <c r="EAE60" s="861"/>
      <c r="EAF60" s="861"/>
      <c r="EAO60" s="861"/>
      <c r="EAP60" s="861"/>
      <c r="EAY60" s="861"/>
      <c r="EAZ60" s="861"/>
      <c r="EBI60" s="861"/>
      <c r="EBJ60" s="861"/>
      <c r="EBS60" s="861"/>
      <c r="EBT60" s="861"/>
      <c r="ECC60" s="861"/>
      <c r="ECD60" s="861"/>
      <c r="ECM60" s="861"/>
      <c r="ECN60" s="861"/>
      <c r="ECW60" s="861"/>
      <c r="ECX60" s="861"/>
      <c r="EDG60" s="861"/>
      <c r="EDH60" s="861"/>
      <c r="EDQ60" s="861"/>
      <c r="EDR60" s="861"/>
      <c r="EEA60" s="861"/>
      <c r="EEB60" s="861"/>
      <c r="EEK60" s="861"/>
      <c r="EEL60" s="861"/>
      <c r="EEU60" s="861"/>
      <c r="EEV60" s="861"/>
      <c r="EFE60" s="861"/>
      <c r="EFF60" s="861"/>
      <c r="EFO60" s="861"/>
      <c r="EFP60" s="861"/>
      <c r="EFY60" s="861"/>
      <c r="EFZ60" s="861"/>
      <c r="EGI60" s="861"/>
      <c r="EGJ60" s="861"/>
      <c r="EGS60" s="861"/>
      <c r="EGT60" s="861"/>
      <c r="EHC60" s="861"/>
      <c r="EHD60" s="861"/>
      <c r="EHM60" s="861"/>
      <c r="EHN60" s="861"/>
      <c r="EHW60" s="861"/>
      <c r="EHX60" s="861"/>
      <c r="EIG60" s="861"/>
      <c r="EIH60" s="861"/>
      <c r="EIQ60" s="861"/>
      <c r="EIR60" s="861"/>
      <c r="EJA60" s="861"/>
      <c r="EJB60" s="861"/>
      <c r="EJK60" s="861"/>
      <c r="EJL60" s="861"/>
      <c r="EJU60" s="861"/>
      <c r="EJV60" s="861"/>
      <c r="EKE60" s="861"/>
      <c r="EKF60" s="861"/>
      <c r="EKO60" s="861"/>
      <c r="EKP60" s="861"/>
      <c r="EKY60" s="861"/>
      <c r="EKZ60" s="861"/>
      <c r="ELI60" s="861"/>
      <c r="ELJ60" s="861"/>
      <c r="ELS60" s="861"/>
      <c r="ELT60" s="861"/>
      <c r="EMC60" s="861"/>
      <c r="EMD60" s="861"/>
      <c r="EMM60" s="861"/>
      <c r="EMN60" s="861"/>
      <c r="EMW60" s="861"/>
      <c r="EMX60" s="861"/>
      <c r="ENG60" s="861"/>
      <c r="ENH60" s="861"/>
      <c r="ENQ60" s="861"/>
      <c r="ENR60" s="861"/>
      <c r="EOA60" s="861"/>
      <c r="EOB60" s="861"/>
      <c r="EOK60" s="861"/>
      <c r="EOL60" s="861"/>
      <c r="EOU60" s="861"/>
      <c r="EOV60" s="861"/>
      <c r="EPE60" s="861"/>
      <c r="EPF60" s="861"/>
      <c r="EPO60" s="861"/>
      <c r="EPP60" s="861"/>
      <c r="EPY60" s="861"/>
      <c r="EPZ60" s="861"/>
      <c r="EQI60" s="861"/>
      <c r="EQJ60" s="861"/>
      <c r="EQS60" s="861"/>
      <c r="EQT60" s="861"/>
      <c r="ERC60" s="861"/>
      <c r="ERD60" s="861"/>
      <c r="ERM60" s="861"/>
      <c r="ERN60" s="861"/>
      <c r="ERW60" s="861"/>
      <c r="ERX60" s="861"/>
      <c r="ESG60" s="861"/>
      <c r="ESH60" s="861"/>
      <c r="ESQ60" s="861"/>
      <c r="ESR60" s="861"/>
      <c r="ETA60" s="861"/>
      <c r="ETB60" s="861"/>
      <c r="ETK60" s="861"/>
      <c r="ETL60" s="861"/>
      <c r="ETU60" s="861"/>
      <c r="ETV60" s="861"/>
      <c r="EUE60" s="861"/>
      <c r="EUF60" s="861"/>
      <c r="EUO60" s="861"/>
      <c r="EUP60" s="861"/>
      <c r="EUY60" s="861"/>
      <c r="EUZ60" s="861"/>
      <c r="EVI60" s="861"/>
      <c r="EVJ60" s="861"/>
      <c r="EVS60" s="861"/>
      <c r="EVT60" s="861"/>
      <c r="EWC60" s="861"/>
      <c r="EWD60" s="861"/>
      <c r="EWM60" s="861"/>
      <c r="EWN60" s="861"/>
      <c r="EWW60" s="861"/>
      <c r="EWX60" s="861"/>
      <c r="EXG60" s="861"/>
      <c r="EXH60" s="861"/>
      <c r="EXQ60" s="861"/>
      <c r="EXR60" s="861"/>
      <c r="EYA60" s="861"/>
      <c r="EYB60" s="861"/>
      <c r="EYK60" s="861"/>
      <c r="EYL60" s="861"/>
      <c r="EYU60" s="861"/>
      <c r="EYV60" s="861"/>
      <c r="EZE60" s="861"/>
      <c r="EZF60" s="861"/>
      <c r="EZO60" s="861"/>
      <c r="EZP60" s="861"/>
      <c r="EZY60" s="861"/>
      <c r="EZZ60" s="861"/>
      <c r="FAI60" s="861"/>
      <c r="FAJ60" s="861"/>
      <c r="FAS60" s="861"/>
      <c r="FAT60" s="861"/>
      <c r="FBC60" s="861"/>
      <c r="FBD60" s="861"/>
      <c r="FBM60" s="861"/>
      <c r="FBN60" s="861"/>
      <c r="FBW60" s="861"/>
      <c r="FBX60" s="861"/>
      <c r="FCG60" s="861"/>
      <c r="FCH60" s="861"/>
      <c r="FCQ60" s="861"/>
      <c r="FCR60" s="861"/>
      <c r="FDA60" s="861"/>
      <c r="FDB60" s="861"/>
      <c r="FDK60" s="861"/>
      <c r="FDL60" s="861"/>
      <c r="FDU60" s="861"/>
      <c r="FDV60" s="861"/>
      <c r="FEE60" s="861"/>
      <c r="FEF60" s="861"/>
      <c r="FEO60" s="861"/>
      <c r="FEP60" s="861"/>
      <c r="FEY60" s="861"/>
      <c r="FEZ60" s="861"/>
      <c r="FFI60" s="861"/>
      <c r="FFJ60" s="861"/>
      <c r="FFS60" s="861"/>
      <c r="FFT60" s="861"/>
      <c r="FGC60" s="861"/>
      <c r="FGD60" s="861"/>
      <c r="FGM60" s="861"/>
      <c r="FGN60" s="861"/>
      <c r="FGW60" s="861"/>
      <c r="FGX60" s="861"/>
      <c r="FHG60" s="861"/>
      <c r="FHH60" s="861"/>
      <c r="FHQ60" s="861"/>
      <c r="FHR60" s="861"/>
      <c r="FIA60" s="861"/>
      <c r="FIB60" s="861"/>
      <c r="FIK60" s="861"/>
      <c r="FIL60" s="861"/>
      <c r="FIU60" s="861"/>
      <c r="FIV60" s="861"/>
      <c r="FJE60" s="861"/>
      <c r="FJF60" s="861"/>
      <c r="FJO60" s="861"/>
      <c r="FJP60" s="861"/>
      <c r="FJY60" s="861"/>
      <c r="FJZ60" s="861"/>
      <c r="FKI60" s="861"/>
      <c r="FKJ60" s="861"/>
      <c r="FKS60" s="861"/>
      <c r="FKT60" s="861"/>
      <c r="FLC60" s="861"/>
      <c r="FLD60" s="861"/>
      <c r="FLM60" s="861"/>
      <c r="FLN60" s="861"/>
      <c r="FLW60" s="861"/>
      <c r="FLX60" s="861"/>
      <c r="FMG60" s="861"/>
      <c r="FMH60" s="861"/>
      <c r="FMQ60" s="861"/>
      <c r="FMR60" s="861"/>
      <c r="FNA60" s="861"/>
      <c r="FNB60" s="861"/>
      <c r="FNK60" s="861"/>
      <c r="FNL60" s="861"/>
      <c r="FNU60" s="861"/>
      <c r="FNV60" s="861"/>
      <c r="FOE60" s="861"/>
      <c r="FOF60" s="861"/>
      <c r="FOO60" s="861"/>
      <c r="FOP60" s="861"/>
      <c r="FOY60" s="861"/>
      <c r="FOZ60" s="861"/>
      <c r="FPI60" s="861"/>
      <c r="FPJ60" s="861"/>
      <c r="FPS60" s="861"/>
      <c r="FPT60" s="861"/>
      <c r="FQC60" s="861"/>
      <c r="FQD60" s="861"/>
      <c r="FQM60" s="861"/>
      <c r="FQN60" s="861"/>
      <c r="FQW60" s="861"/>
      <c r="FQX60" s="861"/>
      <c r="FRG60" s="861"/>
      <c r="FRH60" s="861"/>
      <c r="FRQ60" s="861"/>
      <c r="FRR60" s="861"/>
      <c r="FSA60" s="861"/>
      <c r="FSB60" s="861"/>
      <c r="FSK60" s="861"/>
      <c r="FSL60" s="861"/>
      <c r="FSU60" s="861"/>
      <c r="FSV60" s="861"/>
      <c r="FTE60" s="861"/>
      <c r="FTF60" s="861"/>
      <c r="FTO60" s="861"/>
      <c r="FTP60" s="861"/>
      <c r="FTY60" s="861"/>
      <c r="FTZ60" s="861"/>
      <c r="FUI60" s="861"/>
      <c r="FUJ60" s="861"/>
      <c r="FUS60" s="861"/>
      <c r="FUT60" s="861"/>
      <c r="FVC60" s="861"/>
      <c r="FVD60" s="861"/>
      <c r="FVM60" s="861"/>
      <c r="FVN60" s="861"/>
      <c r="FVW60" s="861"/>
      <c r="FVX60" s="861"/>
      <c r="FWG60" s="861"/>
      <c r="FWH60" s="861"/>
      <c r="FWQ60" s="861"/>
      <c r="FWR60" s="861"/>
      <c r="FXA60" s="861"/>
      <c r="FXB60" s="861"/>
      <c r="FXK60" s="861"/>
      <c r="FXL60" s="861"/>
      <c r="FXU60" s="861"/>
      <c r="FXV60" s="861"/>
      <c r="FYE60" s="861"/>
      <c r="FYF60" s="861"/>
      <c r="FYO60" s="861"/>
      <c r="FYP60" s="861"/>
      <c r="FYY60" s="861"/>
      <c r="FYZ60" s="861"/>
      <c r="FZI60" s="861"/>
      <c r="FZJ60" s="861"/>
      <c r="FZS60" s="861"/>
      <c r="FZT60" s="861"/>
      <c r="GAC60" s="861"/>
      <c r="GAD60" s="861"/>
      <c r="GAM60" s="861"/>
      <c r="GAN60" s="861"/>
      <c r="GAW60" s="861"/>
      <c r="GAX60" s="861"/>
      <c r="GBG60" s="861"/>
      <c r="GBH60" s="861"/>
      <c r="GBQ60" s="861"/>
      <c r="GBR60" s="861"/>
      <c r="GCA60" s="861"/>
      <c r="GCB60" s="861"/>
      <c r="GCK60" s="861"/>
      <c r="GCL60" s="861"/>
      <c r="GCU60" s="861"/>
      <c r="GCV60" s="861"/>
      <c r="GDE60" s="861"/>
      <c r="GDF60" s="861"/>
      <c r="GDO60" s="861"/>
      <c r="GDP60" s="861"/>
      <c r="GDY60" s="861"/>
      <c r="GDZ60" s="861"/>
      <c r="GEI60" s="861"/>
      <c r="GEJ60" s="861"/>
      <c r="GES60" s="861"/>
      <c r="GET60" s="861"/>
      <c r="GFC60" s="861"/>
      <c r="GFD60" s="861"/>
      <c r="GFM60" s="861"/>
      <c r="GFN60" s="861"/>
      <c r="GFW60" s="861"/>
      <c r="GFX60" s="861"/>
      <c r="GGG60" s="861"/>
      <c r="GGH60" s="861"/>
      <c r="GGQ60" s="861"/>
      <c r="GGR60" s="861"/>
      <c r="GHA60" s="861"/>
      <c r="GHB60" s="861"/>
      <c r="GHK60" s="861"/>
      <c r="GHL60" s="861"/>
      <c r="GHU60" s="861"/>
      <c r="GHV60" s="861"/>
      <c r="GIE60" s="861"/>
      <c r="GIF60" s="861"/>
      <c r="GIO60" s="861"/>
      <c r="GIP60" s="861"/>
      <c r="GIY60" s="861"/>
      <c r="GIZ60" s="861"/>
      <c r="GJI60" s="861"/>
      <c r="GJJ60" s="861"/>
      <c r="GJS60" s="861"/>
      <c r="GJT60" s="861"/>
      <c r="GKC60" s="861"/>
      <c r="GKD60" s="861"/>
      <c r="GKM60" s="861"/>
      <c r="GKN60" s="861"/>
      <c r="GKW60" s="861"/>
      <c r="GKX60" s="861"/>
      <c r="GLG60" s="861"/>
      <c r="GLH60" s="861"/>
      <c r="GLQ60" s="861"/>
      <c r="GLR60" s="861"/>
      <c r="GMA60" s="861"/>
      <c r="GMB60" s="861"/>
      <c r="GMK60" s="861"/>
      <c r="GML60" s="861"/>
      <c r="GMU60" s="861"/>
      <c r="GMV60" s="861"/>
      <c r="GNE60" s="861"/>
      <c r="GNF60" s="861"/>
      <c r="GNO60" s="861"/>
      <c r="GNP60" s="861"/>
      <c r="GNY60" s="861"/>
      <c r="GNZ60" s="861"/>
      <c r="GOI60" s="861"/>
      <c r="GOJ60" s="861"/>
      <c r="GOS60" s="861"/>
      <c r="GOT60" s="861"/>
      <c r="GPC60" s="861"/>
      <c r="GPD60" s="861"/>
      <c r="GPM60" s="861"/>
      <c r="GPN60" s="861"/>
      <c r="GPW60" s="861"/>
      <c r="GPX60" s="861"/>
      <c r="GQG60" s="861"/>
      <c r="GQH60" s="861"/>
      <c r="GQQ60" s="861"/>
      <c r="GQR60" s="861"/>
      <c r="GRA60" s="861"/>
      <c r="GRB60" s="861"/>
      <c r="GRK60" s="861"/>
      <c r="GRL60" s="861"/>
      <c r="GRU60" s="861"/>
      <c r="GRV60" s="861"/>
      <c r="GSE60" s="861"/>
      <c r="GSF60" s="861"/>
      <c r="GSO60" s="861"/>
      <c r="GSP60" s="861"/>
      <c r="GSY60" s="861"/>
      <c r="GSZ60" s="861"/>
      <c r="GTI60" s="861"/>
      <c r="GTJ60" s="861"/>
      <c r="GTS60" s="861"/>
      <c r="GTT60" s="861"/>
      <c r="GUC60" s="861"/>
      <c r="GUD60" s="861"/>
      <c r="GUM60" s="861"/>
      <c r="GUN60" s="861"/>
      <c r="GUW60" s="861"/>
      <c r="GUX60" s="861"/>
      <c r="GVG60" s="861"/>
      <c r="GVH60" s="861"/>
      <c r="GVQ60" s="861"/>
      <c r="GVR60" s="861"/>
      <c r="GWA60" s="861"/>
      <c r="GWB60" s="861"/>
      <c r="GWK60" s="861"/>
      <c r="GWL60" s="861"/>
      <c r="GWU60" s="861"/>
      <c r="GWV60" s="861"/>
      <c r="GXE60" s="861"/>
      <c r="GXF60" s="861"/>
      <c r="GXO60" s="861"/>
      <c r="GXP60" s="861"/>
      <c r="GXY60" s="861"/>
      <c r="GXZ60" s="861"/>
      <c r="GYI60" s="861"/>
      <c r="GYJ60" s="861"/>
      <c r="GYS60" s="861"/>
      <c r="GYT60" s="861"/>
      <c r="GZC60" s="861"/>
      <c r="GZD60" s="861"/>
      <c r="GZM60" s="861"/>
      <c r="GZN60" s="861"/>
      <c r="GZW60" s="861"/>
      <c r="GZX60" s="861"/>
      <c r="HAG60" s="861"/>
      <c r="HAH60" s="861"/>
      <c r="HAQ60" s="861"/>
      <c r="HAR60" s="861"/>
      <c r="HBA60" s="861"/>
      <c r="HBB60" s="861"/>
      <c r="HBK60" s="861"/>
      <c r="HBL60" s="861"/>
      <c r="HBU60" s="861"/>
      <c r="HBV60" s="861"/>
      <c r="HCE60" s="861"/>
      <c r="HCF60" s="861"/>
      <c r="HCO60" s="861"/>
      <c r="HCP60" s="861"/>
      <c r="HCY60" s="861"/>
      <c r="HCZ60" s="861"/>
      <c r="HDI60" s="861"/>
      <c r="HDJ60" s="861"/>
      <c r="HDS60" s="861"/>
      <c r="HDT60" s="861"/>
      <c r="HEC60" s="861"/>
      <c r="HED60" s="861"/>
      <c r="HEM60" s="861"/>
      <c r="HEN60" s="861"/>
      <c r="HEW60" s="861"/>
      <c r="HEX60" s="861"/>
      <c r="HFG60" s="861"/>
      <c r="HFH60" s="861"/>
      <c r="HFQ60" s="861"/>
      <c r="HFR60" s="861"/>
      <c r="HGA60" s="861"/>
      <c r="HGB60" s="861"/>
      <c r="HGK60" s="861"/>
      <c r="HGL60" s="861"/>
      <c r="HGU60" s="861"/>
      <c r="HGV60" s="861"/>
      <c r="HHE60" s="861"/>
      <c r="HHF60" s="861"/>
      <c r="HHO60" s="861"/>
      <c r="HHP60" s="861"/>
      <c r="HHY60" s="861"/>
      <c r="HHZ60" s="861"/>
      <c r="HII60" s="861"/>
      <c r="HIJ60" s="861"/>
      <c r="HIS60" s="861"/>
      <c r="HIT60" s="861"/>
      <c r="HJC60" s="861"/>
      <c r="HJD60" s="861"/>
      <c r="HJM60" s="861"/>
      <c r="HJN60" s="861"/>
      <c r="HJW60" s="861"/>
      <c r="HJX60" s="861"/>
      <c r="HKG60" s="861"/>
      <c r="HKH60" s="861"/>
      <c r="HKQ60" s="861"/>
      <c r="HKR60" s="861"/>
      <c r="HLA60" s="861"/>
      <c r="HLB60" s="861"/>
      <c r="HLK60" s="861"/>
      <c r="HLL60" s="861"/>
      <c r="HLU60" s="861"/>
      <c r="HLV60" s="861"/>
      <c r="HME60" s="861"/>
      <c r="HMF60" s="861"/>
      <c r="HMO60" s="861"/>
      <c r="HMP60" s="861"/>
      <c r="HMY60" s="861"/>
      <c r="HMZ60" s="861"/>
      <c r="HNI60" s="861"/>
      <c r="HNJ60" s="861"/>
      <c r="HNS60" s="861"/>
      <c r="HNT60" s="861"/>
      <c r="HOC60" s="861"/>
      <c r="HOD60" s="861"/>
      <c r="HOM60" s="861"/>
      <c r="HON60" s="861"/>
      <c r="HOW60" s="861"/>
      <c r="HOX60" s="861"/>
      <c r="HPG60" s="861"/>
      <c r="HPH60" s="861"/>
      <c r="HPQ60" s="861"/>
      <c r="HPR60" s="861"/>
      <c r="HQA60" s="861"/>
      <c r="HQB60" s="861"/>
      <c r="HQK60" s="861"/>
      <c r="HQL60" s="861"/>
      <c r="HQU60" s="861"/>
      <c r="HQV60" s="861"/>
      <c r="HRE60" s="861"/>
      <c r="HRF60" s="861"/>
      <c r="HRO60" s="861"/>
      <c r="HRP60" s="861"/>
      <c r="HRY60" s="861"/>
      <c r="HRZ60" s="861"/>
      <c r="HSI60" s="861"/>
      <c r="HSJ60" s="861"/>
      <c r="HSS60" s="861"/>
      <c r="HST60" s="861"/>
      <c r="HTC60" s="861"/>
      <c r="HTD60" s="861"/>
      <c r="HTM60" s="861"/>
      <c r="HTN60" s="861"/>
      <c r="HTW60" s="861"/>
      <c r="HTX60" s="861"/>
      <c r="HUG60" s="861"/>
      <c r="HUH60" s="861"/>
      <c r="HUQ60" s="861"/>
      <c r="HUR60" s="861"/>
      <c r="HVA60" s="861"/>
      <c r="HVB60" s="861"/>
      <c r="HVK60" s="861"/>
      <c r="HVL60" s="861"/>
      <c r="HVU60" s="861"/>
      <c r="HVV60" s="861"/>
      <c r="HWE60" s="861"/>
      <c r="HWF60" s="861"/>
      <c r="HWO60" s="861"/>
      <c r="HWP60" s="861"/>
      <c r="HWY60" s="861"/>
      <c r="HWZ60" s="861"/>
      <c r="HXI60" s="861"/>
      <c r="HXJ60" s="861"/>
      <c r="HXS60" s="861"/>
      <c r="HXT60" s="861"/>
      <c r="HYC60" s="861"/>
      <c r="HYD60" s="861"/>
      <c r="HYM60" s="861"/>
      <c r="HYN60" s="861"/>
      <c r="HYW60" s="861"/>
      <c r="HYX60" s="861"/>
      <c r="HZG60" s="861"/>
      <c r="HZH60" s="861"/>
      <c r="HZQ60" s="861"/>
      <c r="HZR60" s="861"/>
      <c r="IAA60" s="861"/>
      <c r="IAB60" s="861"/>
      <c r="IAK60" s="861"/>
      <c r="IAL60" s="861"/>
      <c r="IAU60" s="861"/>
      <c r="IAV60" s="861"/>
      <c r="IBE60" s="861"/>
      <c r="IBF60" s="861"/>
      <c r="IBO60" s="861"/>
      <c r="IBP60" s="861"/>
      <c r="IBY60" s="861"/>
      <c r="IBZ60" s="861"/>
      <c r="ICI60" s="861"/>
      <c r="ICJ60" s="861"/>
      <c r="ICS60" s="861"/>
      <c r="ICT60" s="861"/>
      <c r="IDC60" s="861"/>
      <c r="IDD60" s="861"/>
      <c r="IDM60" s="861"/>
      <c r="IDN60" s="861"/>
      <c r="IDW60" s="861"/>
      <c r="IDX60" s="861"/>
      <c r="IEG60" s="861"/>
      <c r="IEH60" s="861"/>
      <c r="IEQ60" s="861"/>
      <c r="IER60" s="861"/>
      <c r="IFA60" s="861"/>
      <c r="IFB60" s="861"/>
      <c r="IFK60" s="861"/>
      <c r="IFL60" s="861"/>
      <c r="IFU60" s="861"/>
      <c r="IFV60" s="861"/>
      <c r="IGE60" s="861"/>
      <c r="IGF60" s="861"/>
      <c r="IGO60" s="861"/>
      <c r="IGP60" s="861"/>
      <c r="IGY60" s="861"/>
      <c r="IGZ60" s="861"/>
      <c r="IHI60" s="861"/>
      <c r="IHJ60" s="861"/>
      <c r="IHS60" s="861"/>
      <c r="IHT60" s="861"/>
      <c r="IIC60" s="861"/>
      <c r="IID60" s="861"/>
      <c r="IIM60" s="861"/>
      <c r="IIN60" s="861"/>
      <c r="IIW60" s="861"/>
      <c r="IIX60" s="861"/>
      <c r="IJG60" s="861"/>
      <c r="IJH60" s="861"/>
      <c r="IJQ60" s="861"/>
      <c r="IJR60" s="861"/>
      <c r="IKA60" s="861"/>
      <c r="IKB60" s="861"/>
      <c r="IKK60" s="861"/>
      <c r="IKL60" s="861"/>
      <c r="IKU60" s="861"/>
      <c r="IKV60" s="861"/>
      <c r="ILE60" s="861"/>
      <c r="ILF60" s="861"/>
      <c r="ILO60" s="861"/>
      <c r="ILP60" s="861"/>
      <c r="ILY60" s="861"/>
      <c r="ILZ60" s="861"/>
      <c r="IMI60" s="861"/>
      <c r="IMJ60" s="861"/>
      <c r="IMS60" s="861"/>
      <c r="IMT60" s="861"/>
      <c r="INC60" s="861"/>
      <c r="IND60" s="861"/>
      <c r="INM60" s="861"/>
      <c r="INN60" s="861"/>
      <c r="INW60" s="861"/>
      <c r="INX60" s="861"/>
      <c r="IOG60" s="861"/>
      <c r="IOH60" s="861"/>
      <c r="IOQ60" s="861"/>
      <c r="IOR60" s="861"/>
      <c r="IPA60" s="861"/>
      <c r="IPB60" s="861"/>
      <c r="IPK60" s="861"/>
      <c r="IPL60" s="861"/>
      <c r="IPU60" s="861"/>
      <c r="IPV60" s="861"/>
      <c r="IQE60" s="861"/>
      <c r="IQF60" s="861"/>
      <c r="IQO60" s="861"/>
      <c r="IQP60" s="861"/>
      <c r="IQY60" s="861"/>
      <c r="IQZ60" s="861"/>
      <c r="IRI60" s="861"/>
      <c r="IRJ60" s="861"/>
      <c r="IRS60" s="861"/>
      <c r="IRT60" s="861"/>
      <c r="ISC60" s="861"/>
      <c r="ISD60" s="861"/>
      <c r="ISM60" s="861"/>
      <c r="ISN60" s="861"/>
      <c r="ISW60" s="861"/>
      <c r="ISX60" s="861"/>
      <c r="ITG60" s="861"/>
      <c r="ITH60" s="861"/>
      <c r="ITQ60" s="861"/>
      <c r="ITR60" s="861"/>
      <c r="IUA60" s="861"/>
      <c r="IUB60" s="861"/>
      <c r="IUK60" s="861"/>
      <c r="IUL60" s="861"/>
      <c r="IUU60" s="861"/>
      <c r="IUV60" s="861"/>
      <c r="IVE60" s="861"/>
      <c r="IVF60" s="861"/>
      <c r="IVO60" s="861"/>
      <c r="IVP60" s="861"/>
      <c r="IVY60" s="861"/>
      <c r="IVZ60" s="861"/>
      <c r="IWI60" s="861"/>
      <c r="IWJ60" s="861"/>
      <c r="IWS60" s="861"/>
      <c r="IWT60" s="861"/>
      <c r="IXC60" s="861"/>
      <c r="IXD60" s="861"/>
      <c r="IXM60" s="861"/>
      <c r="IXN60" s="861"/>
      <c r="IXW60" s="861"/>
      <c r="IXX60" s="861"/>
      <c r="IYG60" s="861"/>
      <c r="IYH60" s="861"/>
      <c r="IYQ60" s="861"/>
      <c r="IYR60" s="861"/>
      <c r="IZA60" s="861"/>
      <c r="IZB60" s="861"/>
      <c r="IZK60" s="861"/>
      <c r="IZL60" s="861"/>
      <c r="IZU60" s="861"/>
      <c r="IZV60" s="861"/>
      <c r="JAE60" s="861"/>
      <c r="JAF60" s="861"/>
      <c r="JAO60" s="861"/>
      <c r="JAP60" s="861"/>
      <c r="JAY60" s="861"/>
      <c r="JAZ60" s="861"/>
      <c r="JBI60" s="861"/>
      <c r="JBJ60" s="861"/>
      <c r="JBS60" s="861"/>
      <c r="JBT60" s="861"/>
      <c r="JCC60" s="861"/>
      <c r="JCD60" s="861"/>
      <c r="JCM60" s="861"/>
      <c r="JCN60" s="861"/>
      <c r="JCW60" s="861"/>
      <c r="JCX60" s="861"/>
      <c r="JDG60" s="861"/>
      <c r="JDH60" s="861"/>
      <c r="JDQ60" s="861"/>
      <c r="JDR60" s="861"/>
      <c r="JEA60" s="861"/>
      <c r="JEB60" s="861"/>
      <c r="JEK60" s="861"/>
      <c r="JEL60" s="861"/>
      <c r="JEU60" s="861"/>
      <c r="JEV60" s="861"/>
      <c r="JFE60" s="861"/>
      <c r="JFF60" s="861"/>
      <c r="JFO60" s="861"/>
      <c r="JFP60" s="861"/>
      <c r="JFY60" s="861"/>
      <c r="JFZ60" s="861"/>
      <c r="JGI60" s="861"/>
      <c r="JGJ60" s="861"/>
      <c r="JGS60" s="861"/>
      <c r="JGT60" s="861"/>
      <c r="JHC60" s="861"/>
      <c r="JHD60" s="861"/>
      <c r="JHM60" s="861"/>
      <c r="JHN60" s="861"/>
      <c r="JHW60" s="861"/>
      <c r="JHX60" s="861"/>
      <c r="JIG60" s="861"/>
      <c r="JIH60" s="861"/>
      <c r="JIQ60" s="861"/>
      <c r="JIR60" s="861"/>
      <c r="JJA60" s="861"/>
      <c r="JJB60" s="861"/>
      <c r="JJK60" s="861"/>
      <c r="JJL60" s="861"/>
      <c r="JJU60" s="861"/>
      <c r="JJV60" s="861"/>
      <c r="JKE60" s="861"/>
      <c r="JKF60" s="861"/>
      <c r="JKO60" s="861"/>
      <c r="JKP60" s="861"/>
      <c r="JKY60" s="861"/>
      <c r="JKZ60" s="861"/>
      <c r="JLI60" s="861"/>
      <c r="JLJ60" s="861"/>
      <c r="JLS60" s="861"/>
      <c r="JLT60" s="861"/>
      <c r="JMC60" s="861"/>
      <c r="JMD60" s="861"/>
      <c r="JMM60" s="861"/>
      <c r="JMN60" s="861"/>
      <c r="JMW60" s="861"/>
      <c r="JMX60" s="861"/>
      <c r="JNG60" s="861"/>
      <c r="JNH60" s="861"/>
      <c r="JNQ60" s="861"/>
      <c r="JNR60" s="861"/>
      <c r="JOA60" s="861"/>
      <c r="JOB60" s="861"/>
      <c r="JOK60" s="861"/>
      <c r="JOL60" s="861"/>
      <c r="JOU60" s="861"/>
      <c r="JOV60" s="861"/>
      <c r="JPE60" s="861"/>
      <c r="JPF60" s="861"/>
      <c r="JPO60" s="861"/>
      <c r="JPP60" s="861"/>
      <c r="JPY60" s="861"/>
      <c r="JPZ60" s="861"/>
      <c r="JQI60" s="861"/>
      <c r="JQJ60" s="861"/>
      <c r="JQS60" s="861"/>
      <c r="JQT60" s="861"/>
      <c r="JRC60" s="861"/>
      <c r="JRD60" s="861"/>
      <c r="JRM60" s="861"/>
      <c r="JRN60" s="861"/>
      <c r="JRW60" s="861"/>
      <c r="JRX60" s="861"/>
      <c r="JSG60" s="861"/>
      <c r="JSH60" s="861"/>
      <c r="JSQ60" s="861"/>
      <c r="JSR60" s="861"/>
      <c r="JTA60" s="861"/>
      <c r="JTB60" s="861"/>
      <c r="JTK60" s="861"/>
      <c r="JTL60" s="861"/>
      <c r="JTU60" s="861"/>
      <c r="JTV60" s="861"/>
      <c r="JUE60" s="861"/>
      <c r="JUF60" s="861"/>
      <c r="JUO60" s="861"/>
      <c r="JUP60" s="861"/>
      <c r="JUY60" s="861"/>
      <c r="JUZ60" s="861"/>
      <c r="JVI60" s="861"/>
      <c r="JVJ60" s="861"/>
      <c r="JVS60" s="861"/>
      <c r="JVT60" s="861"/>
      <c r="JWC60" s="861"/>
      <c r="JWD60" s="861"/>
      <c r="JWM60" s="861"/>
      <c r="JWN60" s="861"/>
      <c r="JWW60" s="861"/>
      <c r="JWX60" s="861"/>
      <c r="JXG60" s="861"/>
      <c r="JXH60" s="861"/>
      <c r="JXQ60" s="861"/>
      <c r="JXR60" s="861"/>
      <c r="JYA60" s="861"/>
      <c r="JYB60" s="861"/>
      <c r="JYK60" s="861"/>
      <c r="JYL60" s="861"/>
      <c r="JYU60" s="861"/>
      <c r="JYV60" s="861"/>
      <c r="JZE60" s="861"/>
      <c r="JZF60" s="861"/>
      <c r="JZO60" s="861"/>
      <c r="JZP60" s="861"/>
      <c r="JZY60" s="861"/>
      <c r="JZZ60" s="861"/>
      <c r="KAI60" s="861"/>
      <c r="KAJ60" s="861"/>
      <c r="KAS60" s="861"/>
      <c r="KAT60" s="861"/>
      <c r="KBC60" s="861"/>
      <c r="KBD60" s="861"/>
      <c r="KBM60" s="861"/>
      <c r="KBN60" s="861"/>
      <c r="KBW60" s="861"/>
      <c r="KBX60" s="861"/>
      <c r="KCG60" s="861"/>
      <c r="KCH60" s="861"/>
      <c r="KCQ60" s="861"/>
      <c r="KCR60" s="861"/>
      <c r="KDA60" s="861"/>
      <c r="KDB60" s="861"/>
      <c r="KDK60" s="861"/>
      <c r="KDL60" s="861"/>
      <c r="KDU60" s="861"/>
      <c r="KDV60" s="861"/>
      <c r="KEE60" s="861"/>
      <c r="KEF60" s="861"/>
      <c r="KEO60" s="861"/>
      <c r="KEP60" s="861"/>
      <c r="KEY60" s="861"/>
      <c r="KEZ60" s="861"/>
      <c r="KFI60" s="861"/>
      <c r="KFJ60" s="861"/>
      <c r="KFS60" s="861"/>
      <c r="KFT60" s="861"/>
      <c r="KGC60" s="861"/>
      <c r="KGD60" s="861"/>
      <c r="KGM60" s="861"/>
      <c r="KGN60" s="861"/>
      <c r="KGW60" s="861"/>
      <c r="KGX60" s="861"/>
      <c r="KHG60" s="861"/>
      <c r="KHH60" s="861"/>
      <c r="KHQ60" s="861"/>
      <c r="KHR60" s="861"/>
      <c r="KIA60" s="861"/>
      <c r="KIB60" s="861"/>
      <c r="KIK60" s="861"/>
      <c r="KIL60" s="861"/>
      <c r="KIU60" s="861"/>
      <c r="KIV60" s="861"/>
      <c r="KJE60" s="861"/>
      <c r="KJF60" s="861"/>
      <c r="KJO60" s="861"/>
      <c r="KJP60" s="861"/>
      <c r="KJY60" s="861"/>
      <c r="KJZ60" s="861"/>
      <c r="KKI60" s="861"/>
      <c r="KKJ60" s="861"/>
      <c r="KKS60" s="861"/>
      <c r="KKT60" s="861"/>
      <c r="KLC60" s="861"/>
      <c r="KLD60" s="861"/>
      <c r="KLM60" s="861"/>
      <c r="KLN60" s="861"/>
      <c r="KLW60" s="861"/>
      <c r="KLX60" s="861"/>
      <c r="KMG60" s="861"/>
      <c r="KMH60" s="861"/>
      <c r="KMQ60" s="861"/>
      <c r="KMR60" s="861"/>
      <c r="KNA60" s="861"/>
      <c r="KNB60" s="861"/>
      <c r="KNK60" s="861"/>
      <c r="KNL60" s="861"/>
      <c r="KNU60" s="861"/>
      <c r="KNV60" s="861"/>
      <c r="KOE60" s="861"/>
      <c r="KOF60" s="861"/>
      <c r="KOO60" s="861"/>
      <c r="KOP60" s="861"/>
      <c r="KOY60" s="861"/>
      <c r="KOZ60" s="861"/>
      <c r="KPI60" s="861"/>
      <c r="KPJ60" s="861"/>
      <c r="KPS60" s="861"/>
      <c r="KPT60" s="861"/>
      <c r="KQC60" s="861"/>
      <c r="KQD60" s="861"/>
      <c r="KQM60" s="861"/>
      <c r="KQN60" s="861"/>
      <c r="KQW60" s="861"/>
      <c r="KQX60" s="861"/>
      <c r="KRG60" s="861"/>
      <c r="KRH60" s="861"/>
      <c r="KRQ60" s="861"/>
      <c r="KRR60" s="861"/>
      <c r="KSA60" s="861"/>
      <c r="KSB60" s="861"/>
      <c r="KSK60" s="861"/>
      <c r="KSL60" s="861"/>
      <c r="KSU60" s="861"/>
      <c r="KSV60" s="861"/>
      <c r="KTE60" s="861"/>
      <c r="KTF60" s="861"/>
      <c r="KTO60" s="861"/>
      <c r="KTP60" s="861"/>
      <c r="KTY60" s="861"/>
      <c r="KTZ60" s="861"/>
      <c r="KUI60" s="861"/>
      <c r="KUJ60" s="861"/>
      <c r="KUS60" s="861"/>
      <c r="KUT60" s="861"/>
      <c r="KVC60" s="861"/>
      <c r="KVD60" s="861"/>
      <c r="KVM60" s="861"/>
      <c r="KVN60" s="861"/>
      <c r="KVW60" s="861"/>
      <c r="KVX60" s="861"/>
      <c r="KWG60" s="861"/>
      <c r="KWH60" s="861"/>
      <c r="KWQ60" s="861"/>
      <c r="KWR60" s="861"/>
      <c r="KXA60" s="861"/>
      <c r="KXB60" s="861"/>
      <c r="KXK60" s="861"/>
      <c r="KXL60" s="861"/>
      <c r="KXU60" s="861"/>
      <c r="KXV60" s="861"/>
      <c r="KYE60" s="861"/>
      <c r="KYF60" s="861"/>
      <c r="KYO60" s="861"/>
      <c r="KYP60" s="861"/>
      <c r="KYY60" s="861"/>
      <c r="KYZ60" s="861"/>
      <c r="KZI60" s="861"/>
      <c r="KZJ60" s="861"/>
      <c r="KZS60" s="861"/>
      <c r="KZT60" s="861"/>
      <c r="LAC60" s="861"/>
      <c r="LAD60" s="861"/>
      <c r="LAM60" s="861"/>
      <c r="LAN60" s="861"/>
      <c r="LAW60" s="861"/>
      <c r="LAX60" s="861"/>
      <c r="LBG60" s="861"/>
      <c r="LBH60" s="861"/>
      <c r="LBQ60" s="861"/>
      <c r="LBR60" s="861"/>
      <c r="LCA60" s="861"/>
      <c r="LCB60" s="861"/>
      <c r="LCK60" s="861"/>
      <c r="LCL60" s="861"/>
      <c r="LCU60" s="861"/>
      <c r="LCV60" s="861"/>
      <c r="LDE60" s="861"/>
      <c r="LDF60" s="861"/>
      <c r="LDO60" s="861"/>
      <c r="LDP60" s="861"/>
      <c r="LDY60" s="861"/>
      <c r="LDZ60" s="861"/>
      <c r="LEI60" s="861"/>
      <c r="LEJ60" s="861"/>
      <c r="LES60" s="861"/>
      <c r="LET60" s="861"/>
      <c r="LFC60" s="861"/>
      <c r="LFD60" s="861"/>
      <c r="LFM60" s="861"/>
      <c r="LFN60" s="861"/>
      <c r="LFW60" s="861"/>
      <c r="LFX60" s="861"/>
      <c r="LGG60" s="861"/>
      <c r="LGH60" s="861"/>
      <c r="LGQ60" s="861"/>
      <c r="LGR60" s="861"/>
      <c r="LHA60" s="861"/>
      <c r="LHB60" s="861"/>
      <c r="LHK60" s="861"/>
      <c r="LHL60" s="861"/>
      <c r="LHU60" s="861"/>
      <c r="LHV60" s="861"/>
      <c r="LIE60" s="861"/>
      <c r="LIF60" s="861"/>
      <c r="LIO60" s="861"/>
      <c r="LIP60" s="861"/>
      <c r="LIY60" s="861"/>
      <c r="LIZ60" s="861"/>
      <c r="LJI60" s="861"/>
      <c r="LJJ60" s="861"/>
      <c r="LJS60" s="861"/>
      <c r="LJT60" s="861"/>
      <c r="LKC60" s="861"/>
      <c r="LKD60" s="861"/>
      <c r="LKM60" s="861"/>
      <c r="LKN60" s="861"/>
      <c r="LKW60" s="861"/>
      <c r="LKX60" s="861"/>
      <c r="LLG60" s="861"/>
      <c r="LLH60" s="861"/>
      <c r="LLQ60" s="861"/>
      <c r="LLR60" s="861"/>
      <c r="LMA60" s="861"/>
      <c r="LMB60" s="861"/>
      <c r="LMK60" s="861"/>
      <c r="LML60" s="861"/>
      <c r="LMU60" s="861"/>
      <c r="LMV60" s="861"/>
      <c r="LNE60" s="861"/>
      <c r="LNF60" s="861"/>
      <c r="LNO60" s="861"/>
      <c r="LNP60" s="861"/>
      <c r="LNY60" s="861"/>
      <c r="LNZ60" s="861"/>
      <c r="LOI60" s="861"/>
      <c r="LOJ60" s="861"/>
      <c r="LOS60" s="861"/>
      <c r="LOT60" s="861"/>
      <c r="LPC60" s="861"/>
      <c r="LPD60" s="861"/>
      <c r="LPM60" s="861"/>
      <c r="LPN60" s="861"/>
      <c r="LPW60" s="861"/>
      <c r="LPX60" s="861"/>
      <c r="LQG60" s="861"/>
      <c r="LQH60" s="861"/>
      <c r="LQQ60" s="861"/>
      <c r="LQR60" s="861"/>
      <c r="LRA60" s="861"/>
      <c r="LRB60" s="861"/>
      <c r="LRK60" s="861"/>
      <c r="LRL60" s="861"/>
      <c r="LRU60" s="861"/>
      <c r="LRV60" s="861"/>
      <c r="LSE60" s="861"/>
      <c r="LSF60" s="861"/>
      <c r="LSO60" s="861"/>
      <c r="LSP60" s="861"/>
      <c r="LSY60" s="861"/>
      <c r="LSZ60" s="861"/>
      <c r="LTI60" s="861"/>
      <c r="LTJ60" s="861"/>
      <c r="LTS60" s="861"/>
      <c r="LTT60" s="861"/>
      <c r="LUC60" s="861"/>
      <c r="LUD60" s="861"/>
      <c r="LUM60" s="861"/>
      <c r="LUN60" s="861"/>
      <c r="LUW60" s="861"/>
      <c r="LUX60" s="861"/>
      <c r="LVG60" s="861"/>
      <c r="LVH60" s="861"/>
      <c r="LVQ60" s="861"/>
      <c r="LVR60" s="861"/>
      <c r="LWA60" s="861"/>
      <c r="LWB60" s="861"/>
      <c r="LWK60" s="861"/>
      <c r="LWL60" s="861"/>
      <c r="LWU60" s="861"/>
      <c r="LWV60" s="861"/>
      <c r="LXE60" s="861"/>
      <c r="LXF60" s="861"/>
      <c r="LXO60" s="861"/>
      <c r="LXP60" s="861"/>
      <c r="LXY60" s="861"/>
      <c r="LXZ60" s="861"/>
      <c r="LYI60" s="861"/>
      <c r="LYJ60" s="861"/>
      <c r="LYS60" s="861"/>
      <c r="LYT60" s="861"/>
      <c r="LZC60" s="861"/>
      <c r="LZD60" s="861"/>
      <c r="LZM60" s="861"/>
      <c r="LZN60" s="861"/>
      <c r="LZW60" s="861"/>
      <c r="LZX60" s="861"/>
      <c r="MAG60" s="861"/>
      <c r="MAH60" s="861"/>
      <c r="MAQ60" s="861"/>
      <c r="MAR60" s="861"/>
      <c r="MBA60" s="861"/>
      <c r="MBB60" s="861"/>
      <c r="MBK60" s="861"/>
      <c r="MBL60" s="861"/>
      <c r="MBU60" s="861"/>
      <c r="MBV60" s="861"/>
      <c r="MCE60" s="861"/>
      <c r="MCF60" s="861"/>
      <c r="MCO60" s="861"/>
      <c r="MCP60" s="861"/>
      <c r="MCY60" s="861"/>
      <c r="MCZ60" s="861"/>
      <c r="MDI60" s="861"/>
      <c r="MDJ60" s="861"/>
      <c r="MDS60" s="861"/>
      <c r="MDT60" s="861"/>
      <c r="MEC60" s="861"/>
      <c r="MED60" s="861"/>
      <c r="MEM60" s="861"/>
      <c r="MEN60" s="861"/>
      <c r="MEW60" s="861"/>
      <c r="MEX60" s="861"/>
      <c r="MFG60" s="861"/>
      <c r="MFH60" s="861"/>
      <c r="MFQ60" s="861"/>
      <c r="MFR60" s="861"/>
      <c r="MGA60" s="861"/>
      <c r="MGB60" s="861"/>
      <c r="MGK60" s="861"/>
      <c r="MGL60" s="861"/>
      <c r="MGU60" s="861"/>
      <c r="MGV60" s="861"/>
      <c r="MHE60" s="861"/>
      <c r="MHF60" s="861"/>
      <c r="MHO60" s="861"/>
      <c r="MHP60" s="861"/>
      <c r="MHY60" s="861"/>
      <c r="MHZ60" s="861"/>
      <c r="MII60" s="861"/>
      <c r="MIJ60" s="861"/>
      <c r="MIS60" s="861"/>
      <c r="MIT60" s="861"/>
      <c r="MJC60" s="861"/>
      <c r="MJD60" s="861"/>
      <c r="MJM60" s="861"/>
      <c r="MJN60" s="861"/>
      <c r="MJW60" s="861"/>
      <c r="MJX60" s="861"/>
      <c r="MKG60" s="861"/>
      <c r="MKH60" s="861"/>
      <c r="MKQ60" s="861"/>
      <c r="MKR60" s="861"/>
      <c r="MLA60" s="861"/>
      <c r="MLB60" s="861"/>
      <c r="MLK60" s="861"/>
      <c r="MLL60" s="861"/>
      <c r="MLU60" s="861"/>
      <c r="MLV60" s="861"/>
      <c r="MME60" s="861"/>
      <c r="MMF60" s="861"/>
      <c r="MMO60" s="861"/>
      <c r="MMP60" s="861"/>
      <c r="MMY60" s="861"/>
      <c r="MMZ60" s="861"/>
      <c r="MNI60" s="861"/>
      <c r="MNJ60" s="861"/>
      <c r="MNS60" s="861"/>
      <c r="MNT60" s="861"/>
      <c r="MOC60" s="861"/>
      <c r="MOD60" s="861"/>
      <c r="MOM60" s="861"/>
      <c r="MON60" s="861"/>
      <c r="MOW60" s="861"/>
      <c r="MOX60" s="861"/>
      <c r="MPG60" s="861"/>
      <c r="MPH60" s="861"/>
      <c r="MPQ60" s="861"/>
      <c r="MPR60" s="861"/>
      <c r="MQA60" s="861"/>
      <c r="MQB60" s="861"/>
      <c r="MQK60" s="861"/>
      <c r="MQL60" s="861"/>
      <c r="MQU60" s="861"/>
      <c r="MQV60" s="861"/>
      <c r="MRE60" s="861"/>
      <c r="MRF60" s="861"/>
      <c r="MRO60" s="861"/>
      <c r="MRP60" s="861"/>
      <c r="MRY60" s="861"/>
      <c r="MRZ60" s="861"/>
      <c r="MSI60" s="861"/>
      <c r="MSJ60" s="861"/>
      <c r="MSS60" s="861"/>
      <c r="MST60" s="861"/>
      <c r="MTC60" s="861"/>
      <c r="MTD60" s="861"/>
      <c r="MTM60" s="861"/>
      <c r="MTN60" s="861"/>
      <c r="MTW60" s="861"/>
      <c r="MTX60" s="861"/>
      <c r="MUG60" s="861"/>
      <c r="MUH60" s="861"/>
      <c r="MUQ60" s="861"/>
      <c r="MUR60" s="861"/>
      <c r="MVA60" s="861"/>
      <c r="MVB60" s="861"/>
      <c r="MVK60" s="861"/>
      <c r="MVL60" s="861"/>
      <c r="MVU60" s="861"/>
      <c r="MVV60" s="861"/>
      <c r="MWE60" s="861"/>
      <c r="MWF60" s="861"/>
      <c r="MWO60" s="861"/>
      <c r="MWP60" s="861"/>
      <c r="MWY60" s="861"/>
      <c r="MWZ60" s="861"/>
      <c r="MXI60" s="861"/>
      <c r="MXJ60" s="861"/>
      <c r="MXS60" s="861"/>
      <c r="MXT60" s="861"/>
      <c r="MYC60" s="861"/>
      <c r="MYD60" s="861"/>
      <c r="MYM60" s="861"/>
      <c r="MYN60" s="861"/>
      <c r="MYW60" s="861"/>
      <c r="MYX60" s="861"/>
      <c r="MZG60" s="861"/>
      <c r="MZH60" s="861"/>
      <c r="MZQ60" s="861"/>
      <c r="MZR60" s="861"/>
      <c r="NAA60" s="861"/>
      <c r="NAB60" s="861"/>
      <c r="NAK60" s="861"/>
      <c r="NAL60" s="861"/>
      <c r="NAU60" s="861"/>
      <c r="NAV60" s="861"/>
      <c r="NBE60" s="861"/>
      <c r="NBF60" s="861"/>
      <c r="NBO60" s="861"/>
      <c r="NBP60" s="861"/>
      <c r="NBY60" s="861"/>
      <c r="NBZ60" s="861"/>
      <c r="NCI60" s="861"/>
      <c r="NCJ60" s="861"/>
      <c r="NCS60" s="861"/>
      <c r="NCT60" s="861"/>
      <c r="NDC60" s="861"/>
      <c r="NDD60" s="861"/>
      <c r="NDM60" s="861"/>
      <c r="NDN60" s="861"/>
      <c r="NDW60" s="861"/>
      <c r="NDX60" s="861"/>
      <c r="NEG60" s="861"/>
      <c r="NEH60" s="861"/>
      <c r="NEQ60" s="861"/>
      <c r="NER60" s="861"/>
      <c r="NFA60" s="861"/>
      <c r="NFB60" s="861"/>
      <c r="NFK60" s="861"/>
      <c r="NFL60" s="861"/>
      <c r="NFU60" s="861"/>
      <c r="NFV60" s="861"/>
      <c r="NGE60" s="861"/>
      <c r="NGF60" s="861"/>
      <c r="NGO60" s="861"/>
      <c r="NGP60" s="861"/>
      <c r="NGY60" s="861"/>
      <c r="NGZ60" s="861"/>
      <c r="NHI60" s="861"/>
      <c r="NHJ60" s="861"/>
      <c r="NHS60" s="861"/>
      <c r="NHT60" s="861"/>
      <c r="NIC60" s="861"/>
      <c r="NID60" s="861"/>
      <c r="NIM60" s="861"/>
      <c r="NIN60" s="861"/>
      <c r="NIW60" s="861"/>
      <c r="NIX60" s="861"/>
      <c r="NJG60" s="861"/>
      <c r="NJH60" s="861"/>
      <c r="NJQ60" s="861"/>
      <c r="NJR60" s="861"/>
      <c r="NKA60" s="861"/>
      <c r="NKB60" s="861"/>
      <c r="NKK60" s="861"/>
      <c r="NKL60" s="861"/>
      <c r="NKU60" s="861"/>
      <c r="NKV60" s="861"/>
      <c r="NLE60" s="861"/>
      <c r="NLF60" s="861"/>
      <c r="NLO60" s="861"/>
      <c r="NLP60" s="861"/>
      <c r="NLY60" s="861"/>
      <c r="NLZ60" s="861"/>
      <c r="NMI60" s="861"/>
      <c r="NMJ60" s="861"/>
      <c r="NMS60" s="861"/>
      <c r="NMT60" s="861"/>
      <c r="NNC60" s="861"/>
      <c r="NND60" s="861"/>
      <c r="NNM60" s="861"/>
      <c r="NNN60" s="861"/>
      <c r="NNW60" s="861"/>
      <c r="NNX60" s="861"/>
      <c r="NOG60" s="861"/>
      <c r="NOH60" s="861"/>
      <c r="NOQ60" s="861"/>
      <c r="NOR60" s="861"/>
      <c r="NPA60" s="861"/>
      <c r="NPB60" s="861"/>
      <c r="NPK60" s="861"/>
      <c r="NPL60" s="861"/>
      <c r="NPU60" s="861"/>
      <c r="NPV60" s="861"/>
      <c r="NQE60" s="861"/>
      <c r="NQF60" s="861"/>
      <c r="NQO60" s="861"/>
      <c r="NQP60" s="861"/>
      <c r="NQY60" s="861"/>
      <c r="NQZ60" s="861"/>
      <c r="NRI60" s="861"/>
      <c r="NRJ60" s="861"/>
      <c r="NRS60" s="861"/>
      <c r="NRT60" s="861"/>
      <c r="NSC60" s="861"/>
      <c r="NSD60" s="861"/>
      <c r="NSM60" s="861"/>
      <c r="NSN60" s="861"/>
      <c r="NSW60" s="861"/>
      <c r="NSX60" s="861"/>
      <c r="NTG60" s="861"/>
      <c r="NTH60" s="861"/>
      <c r="NTQ60" s="861"/>
      <c r="NTR60" s="861"/>
      <c r="NUA60" s="861"/>
      <c r="NUB60" s="861"/>
      <c r="NUK60" s="861"/>
      <c r="NUL60" s="861"/>
      <c r="NUU60" s="861"/>
      <c r="NUV60" s="861"/>
      <c r="NVE60" s="861"/>
      <c r="NVF60" s="861"/>
      <c r="NVO60" s="861"/>
      <c r="NVP60" s="861"/>
      <c r="NVY60" s="861"/>
      <c r="NVZ60" s="861"/>
      <c r="NWI60" s="861"/>
      <c r="NWJ60" s="861"/>
      <c r="NWS60" s="861"/>
      <c r="NWT60" s="861"/>
      <c r="NXC60" s="861"/>
      <c r="NXD60" s="861"/>
      <c r="NXM60" s="861"/>
      <c r="NXN60" s="861"/>
      <c r="NXW60" s="861"/>
      <c r="NXX60" s="861"/>
      <c r="NYG60" s="861"/>
      <c r="NYH60" s="861"/>
      <c r="NYQ60" s="861"/>
      <c r="NYR60" s="861"/>
      <c r="NZA60" s="861"/>
      <c r="NZB60" s="861"/>
      <c r="NZK60" s="861"/>
      <c r="NZL60" s="861"/>
      <c r="NZU60" s="861"/>
      <c r="NZV60" s="861"/>
      <c r="OAE60" s="861"/>
      <c r="OAF60" s="861"/>
      <c r="OAO60" s="861"/>
      <c r="OAP60" s="861"/>
      <c r="OAY60" s="861"/>
      <c r="OAZ60" s="861"/>
      <c r="OBI60" s="861"/>
      <c r="OBJ60" s="861"/>
      <c r="OBS60" s="861"/>
      <c r="OBT60" s="861"/>
      <c r="OCC60" s="861"/>
      <c r="OCD60" s="861"/>
      <c r="OCM60" s="861"/>
      <c r="OCN60" s="861"/>
      <c r="OCW60" s="861"/>
      <c r="OCX60" s="861"/>
      <c r="ODG60" s="861"/>
      <c r="ODH60" s="861"/>
      <c r="ODQ60" s="861"/>
      <c r="ODR60" s="861"/>
      <c r="OEA60" s="861"/>
      <c r="OEB60" s="861"/>
      <c r="OEK60" s="861"/>
      <c r="OEL60" s="861"/>
      <c r="OEU60" s="861"/>
      <c r="OEV60" s="861"/>
      <c r="OFE60" s="861"/>
      <c r="OFF60" s="861"/>
      <c r="OFO60" s="861"/>
      <c r="OFP60" s="861"/>
      <c r="OFY60" s="861"/>
      <c r="OFZ60" s="861"/>
      <c r="OGI60" s="861"/>
      <c r="OGJ60" s="861"/>
      <c r="OGS60" s="861"/>
      <c r="OGT60" s="861"/>
      <c r="OHC60" s="861"/>
      <c r="OHD60" s="861"/>
      <c r="OHM60" s="861"/>
      <c r="OHN60" s="861"/>
      <c r="OHW60" s="861"/>
      <c r="OHX60" s="861"/>
      <c r="OIG60" s="861"/>
      <c r="OIH60" s="861"/>
      <c r="OIQ60" s="861"/>
      <c r="OIR60" s="861"/>
      <c r="OJA60" s="861"/>
      <c r="OJB60" s="861"/>
      <c r="OJK60" s="861"/>
      <c r="OJL60" s="861"/>
      <c r="OJU60" s="861"/>
      <c r="OJV60" s="861"/>
      <c r="OKE60" s="861"/>
      <c r="OKF60" s="861"/>
      <c r="OKO60" s="861"/>
      <c r="OKP60" s="861"/>
      <c r="OKY60" s="861"/>
      <c r="OKZ60" s="861"/>
      <c r="OLI60" s="861"/>
      <c r="OLJ60" s="861"/>
      <c r="OLS60" s="861"/>
      <c r="OLT60" s="861"/>
      <c r="OMC60" s="861"/>
      <c r="OMD60" s="861"/>
      <c r="OMM60" s="861"/>
      <c r="OMN60" s="861"/>
      <c r="OMW60" s="861"/>
      <c r="OMX60" s="861"/>
      <c r="ONG60" s="861"/>
      <c r="ONH60" s="861"/>
      <c r="ONQ60" s="861"/>
      <c r="ONR60" s="861"/>
      <c r="OOA60" s="861"/>
      <c r="OOB60" s="861"/>
      <c r="OOK60" s="861"/>
      <c r="OOL60" s="861"/>
      <c r="OOU60" s="861"/>
      <c r="OOV60" s="861"/>
      <c r="OPE60" s="861"/>
      <c r="OPF60" s="861"/>
      <c r="OPO60" s="861"/>
      <c r="OPP60" s="861"/>
      <c r="OPY60" s="861"/>
      <c r="OPZ60" s="861"/>
      <c r="OQI60" s="861"/>
      <c r="OQJ60" s="861"/>
      <c r="OQS60" s="861"/>
      <c r="OQT60" s="861"/>
      <c r="ORC60" s="861"/>
      <c r="ORD60" s="861"/>
      <c r="ORM60" s="861"/>
      <c r="ORN60" s="861"/>
      <c r="ORW60" s="861"/>
      <c r="ORX60" s="861"/>
      <c r="OSG60" s="861"/>
      <c r="OSH60" s="861"/>
      <c r="OSQ60" s="861"/>
      <c r="OSR60" s="861"/>
      <c r="OTA60" s="861"/>
      <c r="OTB60" s="861"/>
      <c r="OTK60" s="861"/>
      <c r="OTL60" s="861"/>
      <c r="OTU60" s="861"/>
      <c r="OTV60" s="861"/>
      <c r="OUE60" s="861"/>
      <c r="OUF60" s="861"/>
      <c r="OUO60" s="861"/>
      <c r="OUP60" s="861"/>
      <c r="OUY60" s="861"/>
      <c r="OUZ60" s="861"/>
      <c r="OVI60" s="861"/>
      <c r="OVJ60" s="861"/>
      <c r="OVS60" s="861"/>
      <c r="OVT60" s="861"/>
      <c r="OWC60" s="861"/>
      <c r="OWD60" s="861"/>
      <c r="OWM60" s="861"/>
      <c r="OWN60" s="861"/>
      <c r="OWW60" s="861"/>
      <c r="OWX60" s="861"/>
      <c r="OXG60" s="861"/>
      <c r="OXH60" s="861"/>
      <c r="OXQ60" s="861"/>
      <c r="OXR60" s="861"/>
      <c r="OYA60" s="861"/>
      <c r="OYB60" s="861"/>
      <c r="OYK60" s="861"/>
      <c r="OYL60" s="861"/>
      <c r="OYU60" s="861"/>
      <c r="OYV60" s="861"/>
      <c r="OZE60" s="861"/>
      <c r="OZF60" s="861"/>
      <c r="OZO60" s="861"/>
      <c r="OZP60" s="861"/>
      <c r="OZY60" s="861"/>
      <c r="OZZ60" s="861"/>
      <c r="PAI60" s="861"/>
      <c r="PAJ60" s="861"/>
      <c r="PAS60" s="861"/>
      <c r="PAT60" s="861"/>
      <c r="PBC60" s="861"/>
      <c r="PBD60" s="861"/>
      <c r="PBM60" s="861"/>
      <c r="PBN60" s="861"/>
      <c r="PBW60" s="861"/>
      <c r="PBX60" s="861"/>
      <c r="PCG60" s="861"/>
      <c r="PCH60" s="861"/>
      <c r="PCQ60" s="861"/>
      <c r="PCR60" s="861"/>
      <c r="PDA60" s="861"/>
      <c r="PDB60" s="861"/>
      <c r="PDK60" s="861"/>
      <c r="PDL60" s="861"/>
      <c r="PDU60" s="861"/>
      <c r="PDV60" s="861"/>
      <c r="PEE60" s="861"/>
      <c r="PEF60" s="861"/>
      <c r="PEO60" s="861"/>
      <c r="PEP60" s="861"/>
      <c r="PEY60" s="861"/>
      <c r="PEZ60" s="861"/>
      <c r="PFI60" s="861"/>
      <c r="PFJ60" s="861"/>
      <c r="PFS60" s="861"/>
      <c r="PFT60" s="861"/>
      <c r="PGC60" s="861"/>
      <c r="PGD60" s="861"/>
      <c r="PGM60" s="861"/>
      <c r="PGN60" s="861"/>
      <c r="PGW60" s="861"/>
      <c r="PGX60" s="861"/>
      <c r="PHG60" s="861"/>
      <c r="PHH60" s="861"/>
      <c r="PHQ60" s="861"/>
      <c r="PHR60" s="861"/>
      <c r="PIA60" s="861"/>
      <c r="PIB60" s="861"/>
      <c r="PIK60" s="861"/>
      <c r="PIL60" s="861"/>
      <c r="PIU60" s="861"/>
      <c r="PIV60" s="861"/>
      <c r="PJE60" s="861"/>
      <c r="PJF60" s="861"/>
      <c r="PJO60" s="861"/>
      <c r="PJP60" s="861"/>
      <c r="PJY60" s="861"/>
      <c r="PJZ60" s="861"/>
      <c r="PKI60" s="861"/>
      <c r="PKJ60" s="861"/>
      <c r="PKS60" s="861"/>
      <c r="PKT60" s="861"/>
      <c r="PLC60" s="861"/>
      <c r="PLD60" s="861"/>
      <c r="PLM60" s="861"/>
      <c r="PLN60" s="861"/>
      <c r="PLW60" s="861"/>
      <c r="PLX60" s="861"/>
      <c r="PMG60" s="861"/>
      <c r="PMH60" s="861"/>
      <c r="PMQ60" s="861"/>
      <c r="PMR60" s="861"/>
      <c r="PNA60" s="861"/>
      <c r="PNB60" s="861"/>
      <c r="PNK60" s="861"/>
      <c r="PNL60" s="861"/>
      <c r="PNU60" s="861"/>
      <c r="PNV60" s="861"/>
      <c r="POE60" s="861"/>
      <c r="POF60" s="861"/>
      <c r="POO60" s="861"/>
      <c r="POP60" s="861"/>
      <c r="POY60" s="861"/>
      <c r="POZ60" s="861"/>
      <c r="PPI60" s="861"/>
      <c r="PPJ60" s="861"/>
      <c r="PPS60" s="861"/>
      <c r="PPT60" s="861"/>
      <c r="PQC60" s="861"/>
      <c r="PQD60" s="861"/>
      <c r="PQM60" s="861"/>
      <c r="PQN60" s="861"/>
      <c r="PQW60" s="861"/>
      <c r="PQX60" s="861"/>
      <c r="PRG60" s="861"/>
      <c r="PRH60" s="861"/>
      <c r="PRQ60" s="861"/>
      <c r="PRR60" s="861"/>
      <c r="PSA60" s="861"/>
      <c r="PSB60" s="861"/>
      <c r="PSK60" s="861"/>
      <c r="PSL60" s="861"/>
      <c r="PSU60" s="861"/>
      <c r="PSV60" s="861"/>
      <c r="PTE60" s="861"/>
      <c r="PTF60" s="861"/>
      <c r="PTO60" s="861"/>
      <c r="PTP60" s="861"/>
      <c r="PTY60" s="861"/>
      <c r="PTZ60" s="861"/>
      <c r="PUI60" s="861"/>
      <c r="PUJ60" s="861"/>
      <c r="PUS60" s="861"/>
      <c r="PUT60" s="861"/>
      <c r="PVC60" s="861"/>
      <c r="PVD60" s="861"/>
      <c r="PVM60" s="861"/>
      <c r="PVN60" s="861"/>
      <c r="PVW60" s="861"/>
      <c r="PVX60" s="861"/>
      <c r="PWG60" s="861"/>
      <c r="PWH60" s="861"/>
      <c r="PWQ60" s="861"/>
      <c r="PWR60" s="861"/>
      <c r="PXA60" s="861"/>
      <c r="PXB60" s="861"/>
      <c r="PXK60" s="861"/>
      <c r="PXL60" s="861"/>
      <c r="PXU60" s="861"/>
      <c r="PXV60" s="861"/>
      <c r="PYE60" s="861"/>
      <c r="PYF60" s="861"/>
      <c r="PYO60" s="861"/>
      <c r="PYP60" s="861"/>
      <c r="PYY60" s="861"/>
      <c r="PYZ60" s="861"/>
      <c r="PZI60" s="861"/>
      <c r="PZJ60" s="861"/>
      <c r="PZS60" s="861"/>
      <c r="PZT60" s="861"/>
      <c r="QAC60" s="861"/>
      <c r="QAD60" s="861"/>
      <c r="QAM60" s="861"/>
      <c r="QAN60" s="861"/>
      <c r="QAW60" s="861"/>
      <c r="QAX60" s="861"/>
      <c r="QBG60" s="861"/>
      <c r="QBH60" s="861"/>
      <c r="QBQ60" s="861"/>
      <c r="QBR60" s="861"/>
      <c r="QCA60" s="861"/>
      <c r="QCB60" s="861"/>
      <c r="QCK60" s="861"/>
      <c r="QCL60" s="861"/>
      <c r="QCU60" s="861"/>
      <c r="QCV60" s="861"/>
      <c r="QDE60" s="861"/>
      <c r="QDF60" s="861"/>
      <c r="QDO60" s="861"/>
      <c r="QDP60" s="861"/>
      <c r="QDY60" s="861"/>
      <c r="QDZ60" s="861"/>
      <c r="QEI60" s="861"/>
      <c r="QEJ60" s="861"/>
      <c r="QES60" s="861"/>
      <c r="QET60" s="861"/>
      <c r="QFC60" s="861"/>
      <c r="QFD60" s="861"/>
      <c r="QFM60" s="861"/>
      <c r="QFN60" s="861"/>
      <c r="QFW60" s="861"/>
      <c r="QFX60" s="861"/>
      <c r="QGG60" s="861"/>
      <c r="QGH60" s="861"/>
      <c r="QGQ60" s="861"/>
      <c r="QGR60" s="861"/>
      <c r="QHA60" s="861"/>
      <c r="QHB60" s="861"/>
      <c r="QHK60" s="861"/>
      <c r="QHL60" s="861"/>
      <c r="QHU60" s="861"/>
      <c r="QHV60" s="861"/>
      <c r="QIE60" s="861"/>
      <c r="QIF60" s="861"/>
      <c r="QIO60" s="861"/>
      <c r="QIP60" s="861"/>
      <c r="QIY60" s="861"/>
      <c r="QIZ60" s="861"/>
      <c r="QJI60" s="861"/>
      <c r="QJJ60" s="861"/>
      <c r="QJS60" s="861"/>
      <c r="QJT60" s="861"/>
      <c r="QKC60" s="861"/>
      <c r="QKD60" s="861"/>
      <c r="QKM60" s="861"/>
      <c r="QKN60" s="861"/>
      <c r="QKW60" s="861"/>
      <c r="QKX60" s="861"/>
      <c r="QLG60" s="861"/>
      <c r="QLH60" s="861"/>
      <c r="QLQ60" s="861"/>
      <c r="QLR60" s="861"/>
      <c r="QMA60" s="861"/>
      <c r="QMB60" s="861"/>
      <c r="QMK60" s="861"/>
      <c r="QML60" s="861"/>
      <c r="QMU60" s="861"/>
      <c r="QMV60" s="861"/>
      <c r="QNE60" s="861"/>
      <c r="QNF60" s="861"/>
      <c r="QNO60" s="861"/>
      <c r="QNP60" s="861"/>
      <c r="QNY60" s="861"/>
      <c r="QNZ60" s="861"/>
      <c r="QOI60" s="861"/>
      <c r="QOJ60" s="861"/>
      <c r="QOS60" s="861"/>
      <c r="QOT60" s="861"/>
      <c r="QPC60" s="861"/>
      <c r="QPD60" s="861"/>
      <c r="QPM60" s="861"/>
      <c r="QPN60" s="861"/>
      <c r="QPW60" s="861"/>
      <c r="QPX60" s="861"/>
      <c r="QQG60" s="861"/>
      <c r="QQH60" s="861"/>
      <c r="QQQ60" s="861"/>
      <c r="QQR60" s="861"/>
      <c r="QRA60" s="861"/>
      <c r="QRB60" s="861"/>
      <c r="QRK60" s="861"/>
      <c r="QRL60" s="861"/>
      <c r="QRU60" s="861"/>
      <c r="QRV60" s="861"/>
      <c r="QSE60" s="861"/>
      <c r="QSF60" s="861"/>
      <c r="QSO60" s="861"/>
      <c r="QSP60" s="861"/>
      <c r="QSY60" s="861"/>
      <c r="QSZ60" s="861"/>
      <c r="QTI60" s="861"/>
      <c r="QTJ60" s="861"/>
      <c r="QTS60" s="861"/>
      <c r="QTT60" s="861"/>
      <c r="QUC60" s="861"/>
      <c r="QUD60" s="861"/>
      <c r="QUM60" s="861"/>
      <c r="QUN60" s="861"/>
      <c r="QUW60" s="861"/>
      <c r="QUX60" s="861"/>
      <c r="QVG60" s="861"/>
      <c r="QVH60" s="861"/>
      <c r="QVQ60" s="861"/>
      <c r="QVR60" s="861"/>
      <c r="QWA60" s="861"/>
      <c r="QWB60" s="861"/>
      <c r="QWK60" s="861"/>
      <c r="QWL60" s="861"/>
      <c r="QWU60" s="861"/>
      <c r="QWV60" s="861"/>
      <c r="QXE60" s="861"/>
      <c r="QXF60" s="861"/>
      <c r="QXO60" s="861"/>
      <c r="QXP60" s="861"/>
      <c r="QXY60" s="861"/>
      <c r="QXZ60" s="861"/>
      <c r="QYI60" s="861"/>
      <c r="QYJ60" s="861"/>
      <c r="QYS60" s="861"/>
      <c r="QYT60" s="861"/>
      <c r="QZC60" s="861"/>
      <c r="QZD60" s="861"/>
      <c r="QZM60" s="861"/>
      <c r="QZN60" s="861"/>
      <c r="QZW60" s="861"/>
      <c r="QZX60" s="861"/>
      <c r="RAG60" s="861"/>
      <c r="RAH60" s="861"/>
      <c r="RAQ60" s="861"/>
      <c r="RAR60" s="861"/>
      <c r="RBA60" s="861"/>
      <c r="RBB60" s="861"/>
      <c r="RBK60" s="861"/>
      <c r="RBL60" s="861"/>
      <c r="RBU60" s="861"/>
      <c r="RBV60" s="861"/>
      <c r="RCE60" s="861"/>
      <c r="RCF60" s="861"/>
      <c r="RCO60" s="861"/>
      <c r="RCP60" s="861"/>
      <c r="RCY60" s="861"/>
      <c r="RCZ60" s="861"/>
      <c r="RDI60" s="861"/>
      <c r="RDJ60" s="861"/>
      <c r="RDS60" s="861"/>
      <c r="RDT60" s="861"/>
      <c r="REC60" s="861"/>
      <c r="RED60" s="861"/>
      <c r="REM60" s="861"/>
      <c r="REN60" s="861"/>
      <c r="REW60" s="861"/>
      <c r="REX60" s="861"/>
      <c r="RFG60" s="861"/>
      <c r="RFH60" s="861"/>
      <c r="RFQ60" s="861"/>
      <c r="RFR60" s="861"/>
      <c r="RGA60" s="861"/>
      <c r="RGB60" s="861"/>
      <c r="RGK60" s="861"/>
      <c r="RGL60" s="861"/>
      <c r="RGU60" s="861"/>
      <c r="RGV60" s="861"/>
      <c r="RHE60" s="861"/>
      <c r="RHF60" s="861"/>
      <c r="RHO60" s="861"/>
      <c r="RHP60" s="861"/>
      <c r="RHY60" s="861"/>
      <c r="RHZ60" s="861"/>
      <c r="RII60" s="861"/>
      <c r="RIJ60" s="861"/>
      <c r="RIS60" s="861"/>
      <c r="RIT60" s="861"/>
      <c r="RJC60" s="861"/>
      <c r="RJD60" s="861"/>
      <c r="RJM60" s="861"/>
      <c r="RJN60" s="861"/>
      <c r="RJW60" s="861"/>
      <c r="RJX60" s="861"/>
      <c r="RKG60" s="861"/>
      <c r="RKH60" s="861"/>
      <c r="RKQ60" s="861"/>
      <c r="RKR60" s="861"/>
      <c r="RLA60" s="861"/>
      <c r="RLB60" s="861"/>
      <c r="RLK60" s="861"/>
      <c r="RLL60" s="861"/>
      <c r="RLU60" s="861"/>
      <c r="RLV60" s="861"/>
      <c r="RME60" s="861"/>
      <c r="RMF60" s="861"/>
      <c r="RMO60" s="861"/>
      <c r="RMP60" s="861"/>
      <c r="RMY60" s="861"/>
      <c r="RMZ60" s="861"/>
      <c r="RNI60" s="861"/>
      <c r="RNJ60" s="861"/>
      <c r="RNS60" s="861"/>
      <c r="RNT60" s="861"/>
      <c r="ROC60" s="861"/>
      <c r="ROD60" s="861"/>
      <c r="ROM60" s="861"/>
      <c r="RON60" s="861"/>
      <c r="ROW60" s="861"/>
      <c r="ROX60" s="861"/>
      <c r="RPG60" s="861"/>
      <c r="RPH60" s="861"/>
      <c r="RPQ60" s="861"/>
      <c r="RPR60" s="861"/>
      <c r="RQA60" s="861"/>
      <c r="RQB60" s="861"/>
      <c r="RQK60" s="861"/>
      <c r="RQL60" s="861"/>
      <c r="RQU60" s="861"/>
      <c r="RQV60" s="861"/>
      <c r="RRE60" s="861"/>
      <c r="RRF60" s="861"/>
      <c r="RRO60" s="861"/>
      <c r="RRP60" s="861"/>
      <c r="RRY60" s="861"/>
      <c r="RRZ60" s="861"/>
      <c r="RSI60" s="861"/>
      <c r="RSJ60" s="861"/>
      <c r="RSS60" s="861"/>
      <c r="RST60" s="861"/>
      <c r="RTC60" s="861"/>
      <c r="RTD60" s="861"/>
      <c r="RTM60" s="861"/>
      <c r="RTN60" s="861"/>
      <c r="RTW60" s="861"/>
      <c r="RTX60" s="861"/>
      <c r="RUG60" s="861"/>
      <c r="RUH60" s="861"/>
      <c r="RUQ60" s="861"/>
      <c r="RUR60" s="861"/>
      <c r="RVA60" s="861"/>
      <c r="RVB60" s="861"/>
      <c r="RVK60" s="861"/>
      <c r="RVL60" s="861"/>
      <c r="RVU60" s="861"/>
      <c r="RVV60" s="861"/>
      <c r="RWE60" s="861"/>
      <c r="RWF60" s="861"/>
      <c r="RWO60" s="861"/>
      <c r="RWP60" s="861"/>
      <c r="RWY60" s="861"/>
      <c r="RWZ60" s="861"/>
      <c r="RXI60" s="861"/>
      <c r="RXJ60" s="861"/>
      <c r="RXS60" s="861"/>
      <c r="RXT60" s="861"/>
      <c r="RYC60" s="861"/>
      <c r="RYD60" s="861"/>
      <c r="RYM60" s="861"/>
      <c r="RYN60" s="861"/>
      <c r="RYW60" s="861"/>
      <c r="RYX60" s="861"/>
      <c r="RZG60" s="861"/>
      <c r="RZH60" s="861"/>
      <c r="RZQ60" s="861"/>
      <c r="RZR60" s="861"/>
      <c r="SAA60" s="861"/>
      <c r="SAB60" s="861"/>
      <c r="SAK60" s="861"/>
      <c r="SAL60" s="861"/>
      <c r="SAU60" s="861"/>
      <c r="SAV60" s="861"/>
      <c r="SBE60" s="861"/>
      <c r="SBF60" s="861"/>
      <c r="SBO60" s="861"/>
      <c r="SBP60" s="861"/>
      <c r="SBY60" s="861"/>
      <c r="SBZ60" s="861"/>
      <c r="SCI60" s="861"/>
      <c r="SCJ60" s="861"/>
      <c r="SCS60" s="861"/>
      <c r="SCT60" s="861"/>
      <c r="SDC60" s="861"/>
      <c r="SDD60" s="861"/>
      <c r="SDM60" s="861"/>
      <c r="SDN60" s="861"/>
      <c r="SDW60" s="861"/>
      <c r="SDX60" s="861"/>
      <c r="SEG60" s="861"/>
      <c r="SEH60" s="861"/>
      <c r="SEQ60" s="861"/>
      <c r="SER60" s="861"/>
      <c r="SFA60" s="861"/>
      <c r="SFB60" s="861"/>
      <c r="SFK60" s="861"/>
      <c r="SFL60" s="861"/>
      <c r="SFU60" s="861"/>
      <c r="SFV60" s="861"/>
      <c r="SGE60" s="861"/>
      <c r="SGF60" s="861"/>
      <c r="SGO60" s="861"/>
      <c r="SGP60" s="861"/>
      <c r="SGY60" s="861"/>
      <c r="SGZ60" s="861"/>
      <c r="SHI60" s="861"/>
      <c r="SHJ60" s="861"/>
      <c r="SHS60" s="861"/>
      <c r="SHT60" s="861"/>
      <c r="SIC60" s="861"/>
      <c r="SID60" s="861"/>
      <c r="SIM60" s="861"/>
      <c r="SIN60" s="861"/>
      <c r="SIW60" s="861"/>
      <c r="SIX60" s="861"/>
      <c r="SJG60" s="861"/>
      <c r="SJH60" s="861"/>
      <c r="SJQ60" s="861"/>
      <c r="SJR60" s="861"/>
      <c r="SKA60" s="861"/>
      <c r="SKB60" s="861"/>
      <c r="SKK60" s="861"/>
      <c r="SKL60" s="861"/>
      <c r="SKU60" s="861"/>
      <c r="SKV60" s="861"/>
      <c r="SLE60" s="861"/>
      <c r="SLF60" s="861"/>
      <c r="SLO60" s="861"/>
      <c r="SLP60" s="861"/>
      <c r="SLY60" s="861"/>
      <c r="SLZ60" s="861"/>
      <c r="SMI60" s="861"/>
      <c r="SMJ60" s="861"/>
      <c r="SMS60" s="861"/>
      <c r="SMT60" s="861"/>
      <c r="SNC60" s="861"/>
      <c r="SND60" s="861"/>
      <c r="SNM60" s="861"/>
      <c r="SNN60" s="861"/>
      <c r="SNW60" s="861"/>
      <c r="SNX60" s="861"/>
      <c r="SOG60" s="861"/>
      <c r="SOH60" s="861"/>
      <c r="SOQ60" s="861"/>
      <c r="SOR60" s="861"/>
      <c r="SPA60" s="861"/>
      <c r="SPB60" s="861"/>
      <c r="SPK60" s="861"/>
      <c r="SPL60" s="861"/>
      <c r="SPU60" s="861"/>
      <c r="SPV60" s="861"/>
      <c r="SQE60" s="861"/>
      <c r="SQF60" s="861"/>
      <c r="SQO60" s="861"/>
      <c r="SQP60" s="861"/>
      <c r="SQY60" s="861"/>
      <c r="SQZ60" s="861"/>
      <c r="SRI60" s="861"/>
      <c r="SRJ60" s="861"/>
      <c r="SRS60" s="861"/>
      <c r="SRT60" s="861"/>
      <c r="SSC60" s="861"/>
      <c r="SSD60" s="861"/>
      <c r="SSM60" s="861"/>
      <c r="SSN60" s="861"/>
      <c r="SSW60" s="861"/>
      <c r="SSX60" s="861"/>
      <c r="STG60" s="861"/>
      <c r="STH60" s="861"/>
      <c r="STQ60" s="861"/>
      <c r="STR60" s="861"/>
      <c r="SUA60" s="861"/>
      <c r="SUB60" s="861"/>
      <c r="SUK60" s="861"/>
      <c r="SUL60" s="861"/>
      <c r="SUU60" s="861"/>
      <c r="SUV60" s="861"/>
      <c r="SVE60" s="861"/>
      <c r="SVF60" s="861"/>
      <c r="SVO60" s="861"/>
      <c r="SVP60" s="861"/>
      <c r="SVY60" s="861"/>
      <c r="SVZ60" s="861"/>
      <c r="SWI60" s="861"/>
      <c r="SWJ60" s="861"/>
      <c r="SWS60" s="861"/>
      <c r="SWT60" s="861"/>
      <c r="SXC60" s="861"/>
      <c r="SXD60" s="861"/>
      <c r="SXM60" s="861"/>
      <c r="SXN60" s="861"/>
      <c r="SXW60" s="861"/>
      <c r="SXX60" s="861"/>
      <c r="SYG60" s="861"/>
      <c r="SYH60" s="861"/>
      <c r="SYQ60" s="861"/>
      <c r="SYR60" s="861"/>
      <c r="SZA60" s="861"/>
      <c r="SZB60" s="861"/>
      <c r="SZK60" s="861"/>
      <c r="SZL60" s="861"/>
      <c r="SZU60" s="861"/>
      <c r="SZV60" s="861"/>
      <c r="TAE60" s="861"/>
      <c r="TAF60" s="861"/>
      <c r="TAO60" s="861"/>
      <c r="TAP60" s="861"/>
      <c r="TAY60" s="861"/>
      <c r="TAZ60" s="861"/>
      <c r="TBI60" s="861"/>
      <c r="TBJ60" s="861"/>
      <c r="TBS60" s="861"/>
      <c r="TBT60" s="861"/>
      <c r="TCC60" s="861"/>
      <c r="TCD60" s="861"/>
      <c r="TCM60" s="861"/>
      <c r="TCN60" s="861"/>
      <c r="TCW60" s="861"/>
      <c r="TCX60" s="861"/>
      <c r="TDG60" s="861"/>
      <c r="TDH60" s="861"/>
      <c r="TDQ60" s="861"/>
      <c r="TDR60" s="861"/>
      <c r="TEA60" s="861"/>
      <c r="TEB60" s="861"/>
      <c r="TEK60" s="861"/>
      <c r="TEL60" s="861"/>
      <c r="TEU60" s="861"/>
      <c r="TEV60" s="861"/>
      <c r="TFE60" s="861"/>
      <c r="TFF60" s="861"/>
      <c r="TFO60" s="861"/>
      <c r="TFP60" s="861"/>
      <c r="TFY60" s="861"/>
      <c r="TFZ60" s="861"/>
      <c r="TGI60" s="861"/>
      <c r="TGJ60" s="861"/>
      <c r="TGS60" s="861"/>
      <c r="TGT60" s="861"/>
      <c r="THC60" s="861"/>
      <c r="THD60" s="861"/>
      <c r="THM60" s="861"/>
      <c r="THN60" s="861"/>
      <c r="THW60" s="861"/>
      <c r="THX60" s="861"/>
      <c r="TIG60" s="861"/>
      <c r="TIH60" s="861"/>
      <c r="TIQ60" s="861"/>
      <c r="TIR60" s="861"/>
      <c r="TJA60" s="861"/>
      <c r="TJB60" s="861"/>
      <c r="TJK60" s="861"/>
      <c r="TJL60" s="861"/>
      <c r="TJU60" s="861"/>
      <c r="TJV60" s="861"/>
      <c r="TKE60" s="861"/>
      <c r="TKF60" s="861"/>
      <c r="TKO60" s="861"/>
      <c r="TKP60" s="861"/>
      <c r="TKY60" s="861"/>
      <c r="TKZ60" s="861"/>
      <c r="TLI60" s="861"/>
      <c r="TLJ60" s="861"/>
      <c r="TLS60" s="861"/>
      <c r="TLT60" s="861"/>
      <c r="TMC60" s="861"/>
      <c r="TMD60" s="861"/>
      <c r="TMM60" s="861"/>
      <c r="TMN60" s="861"/>
      <c r="TMW60" s="861"/>
      <c r="TMX60" s="861"/>
      <c r="TNG60" s="861"/>
      <c r="TNH60" s="861"/>
      <c r="TNQ60" s="861"/>
      <c r="TNR60" s="861"/>
      <c r="TOA60" s="861"/>
      <c r="TOB60" s="861"/>
      <c r="TOK60" s="861"/>
      <c r="TOL60" s="861"/>
      <c r="TOU60" s="861"/>
      <c r="TOV60" s="861"/>
      <c r="TPE60" s="861"/>
      <c r="TPF60" s="861"/>
      <c r="TPO60" s="861"/>
      <c r="TPP60" s="861"/>
      <c r="TPY60" s="861"/>
      <c r="TPZ60" s="861"/>
      <c r="TQI60" s="861"/>
      <c r="TQJ60" s="861"/>
      <c r="TQS60" s="861"/>
      <c r="TQT60" s="861"/>
      <c r="TRC60" s="861"/>
      <c r="TRD60" s="861"/>
      <c r="TRM60" s="861"/>
      <c r="TRN60" s="861"/>
      <c r="TRW60" s="861"/>
      <c r="TRX60" s="861"/>
      <c r="TSG60" s="861"/>
      <c r="TSH60" s="861"/>
      <c r="TSQ60" s="861"/>
      <c r="TSR60" s="861"/>
      <c r="TTA60" s="861"/>
      <c r="TTB60" s="861"/>
      <c r="TTK60" s="861"/>
      <c r="TTL60" s="861"/>
      <c r="TTU60" s="861"/>
      <c r="TTV60" s="861"/>
      <c r="TUE60" s="861"/>
      <c r="TUF60" s="861"/>
      <c r="TUO60" s="861"/>
      <c r="TUP60" s="861"/>
      <c r="TUY60" s="861"/>
      <c r="TUZ60" s="861"/>
      <c r="TVI60" s="861"/>
      <c r="TVJ60" s="861"/>
      <c r="TVS60" s="861"/>
      <c r="TVT60" s="861"/>
      <c r="TWC60" s="861"/>
      <c r="TWD60" s="861"/>
      <c r="TWM60" s="861"/>
      <c r="TWN60" s="861"/>
      <c r="TWW60" s="861"/>
      <c r="TWX60" s="861"/>
      <c r="TXG60" s="861"/>
      <c r="TXH60" s="861"/>
      <c r="TXQ60" s="861"/>
      <c r="TXR60" s="861"/>
      <c r="TYA60" s="861"/>
      <c r="TYB60" s="861"/>
      <c r="TYK60" s="861"/>
      <c r="TYL60" s="861"/>
      <c r="TYU60" s="861"/>
      <c r="TYV60" s="861"/>
      <c r="TZE60" s="861"/>
      <c r="TZF60" s="861"/>
      <c r="TZO60" s="861"/>
      <c r="TZP60" s="861"/>
      <c r="TZY60" s="861"/>
      <c r="TZZ60" s="861"/>
      <c r="UAI60" s="861"/>
      <c r="UAJ60" s="861"/>
      <c r="UAS60" s="861"/>
      <c r="UAT60" s="861"/>
      <c r="UBC60" s="861"/>
      <c r="UBD60" s="861"/>
      <c r="UBM60" s="861"/>
      <c r="UBN60" s="861"/>
      <c r="UBW60" s="861"/>
      <c r="UBX60" s="861"/>
      <c r="UCG60" s="861"/>
      <c r="UCH60" s="861"/>
      <c r="UCQ60" s="861"/>
      <c r="UCR60" s="861"/>
      <c r="UDA60" s="861"/>
      <c r="UDB60" s="861"/>
      <c r="UDK60" s="861"/>
      <c r="UDL60" s="861"/>
      <c r="UDU60" s="861"/>
      <c r="UDV60" s="861"/>
      <c r="UEE60" s="861"/>
      <c r="UEF60" s="861"/>
      <c r="UEO60" s="861"/>
      <c r="UEP60" s="861"/>
      <c r="UEY60" s="861"/>
      <c r="UEZ60" s="861"/>
      <c r="UFI60" s="861"/>
      <c r="UFJ60" s="861"/>
      <c r="UFS60" s="861"/>
      <c r="UFT60" s="861"/>
      <c r="UGC60" s="861"/>
      <c r="UGD60" s="861"/>
      <c r="UGM60" s="861"/>
      <c r="UGN60" s="861"/>
      <c r="UGW60" s="861"/>
      <c r="UGX60" s="861"/>
      <c r="UHG60" s="861"/>
      <c r="UHH60" s="861"/>
      <c r="UHQ60" s="861"/>
      <c r="UHR60" s="861"/>
      <c r="UIA60" s="861"/>
      <c r="UIB60" s="861"/>
      <c r="UIK60" s="861"/>
      <c r="UIL60" s="861"/>
      <c r="UIU60" s="861"/>
      <c r="UIV60" s="861"/>
      <c r="UJE60" s="861"/>
      <c r="UJF60" s="861"/>
      <c r="UJO60" s="861"/>
      <c r="UJP60" s="861"/>
      <c r="UJY60" s="861"/>
      <c r="UJZ60" s="861"/>
      <c r="UKI60" s="861"/>
      <c r="UKJ60" s="861"/>
      <c r="UKS60" s="861"/>
      <c r="UKT60" s="861"/>
      <c r="ULC60" s="861"/>
      <c r="ULD60" s="861"/>
      <c r="ULM60" s="861"/>
      <c r="ULN60" s="861"/>
      <c r="ULW60" s="861"/>
      <c r="ULX60" s="861"/>
      <c r="UMG60" s="861"/>
      <c r="UMH60" s="861"/>
      <c r="UMQ60" s="861"/>
      <c r="UMR60" s="861"/>
      <c r="UNA60" s="861"/>
      <c r="UNB60" s="861"/>
      <c r="UNK60" s="861"/>
      <c r="UNL60" s="861"/>
      <c r="UNU60" s="861"/>
      <c r="UNV60" s="861"/>
      <c r="UOE60" s="861"/>
      <c r="UOF60" s="861"/>
      <c r="UOO60" s="861"/>
      <c r="UOP60" s="861"/>
      <c r="UOY60" s="861"/>
      <c r="UOZ60" s="861"/>
      <c r="UPI60" s="861"/>
      <c r="UPJ60" s="861"/>
      <c r="UPS60" s="861"/>
      <c r="UPT60" s="861"/>
      <c r="UQC60" s="861"/>
      <c r="UQD60" s="861"/>
      <c r="UQM60" s="861"/>
      <c r="UQN60" s="861"/>
      <c r="UQW60" s="861"/>
      <c r="UQX60" s="861"/>
      <c r="URG60" s="861"/>
      <c r="URH60" s="861"/>
      <c r="URQ60" s="861"/>
      <c r="URR60" s="861"/>
      <c r="USA60" s="861"/>
      <c r="USB60" s="861"/>
      <c r="USK60" s="861"/>
      <c r="USL60" s="861"/>
      <c r="USU60" s="861"/>
      <c r="USV60" s="861"/>
      <c r="UTE60" s="861"/>
      <c r="UTF60" s="861"/>
      <c r="UTO60" s="861"/>
      <c r="UTP60" s="861"/>
      <c r="UTY60" s="861"/>
      <c r="UTZ60" s="861"/>
      <c r="UUI60" s="861"/>
      <c r="UUJ60" s="861"/>
      <c r="UUS60" s="861"/>
      <c r="UUT60" s="861"/>
      <c r="UVC60" s="861"/>
      <c r="UVD60" s="861"/>
      <c r="UVM60" s="861"/>
      <c r="UVN60" s="861"/>
      <c r="UVW60" s="861"/>
      <c r="UVX60" s="861"/>
      <c r="UWG60" s="861"/>
      <c r="UWH60" s="861"/>
      <c r="UWQ60" s="861"/>
      <c r="UWR60" s="861"/>
      <c r="UXA60" s="861"/>
      <c r="UXB60" s="861"/>
      <c r="UXK60" s="861"/>
      <c r="UXL60" s="861"/>
      <c r="UXU60" s="861"/>
      <c r="UXV60" s="861"/>
      <c r="UYE60" s="861"/>
      <c r="UYF60" s="861"/>
      <c r="UYO60" s="861"/>
      <c r="UYP60" s="861"/>
      <c r="UYY60" s="861"/>
      <c r="UYZ60" s="861"/>
      <c r="UZI60" s="861"/>
      <c r="UZJ60" s="861"/>
      <c r="UZS60" s="861"/>
      <c r="UZT60" s="861"/>
      <c r="VAC60" s="861"/>
      <c r="VAD60" s="861"/>
      <c r="VAM60" s="861"/>
      <c r="VAN60" s="861"/>
      <c r="VAW60" s="861"/>
      <c r="VAX60" s="861"/>
      <c r="VBG60" s="861"/>
      <c r="VBH60" s="861"/>
      <c r="VBQ60" s="861"/>
      <c r="VBR60" s="861"/>
      <c r="VCA60" s="861"/>
      <c r="VCB60" s="861"/>
      <c r="VCK60" s="861"/>
      <c r="VCL60" s="861"/>
      <c r="VCU60" s="861"/>
      <c r="VCV60" s="861"/>
      <c r="VDE60" s="861"/>
      <c r="VDF60" s="861"/>
      <c r="VDO60" s="861"/>
      <c r="VDP60" s="861"/>
      <c r="VDY60" s="861"/>
      <c r="VDZ60" s="861"/>
      <c r="VEI60" s="861"/>
      <c r="VEJ60" s="861"/>
      <c r="VES60" s="861"/>
      <c r="VET60" s="861"/>
      <c r="VFC60" s="861"/>
      <c r="VFD60" s="861"/>
      <c r="VFM60" s="861"/>
      <c r="VFN60" s="861"/>
      <c r="VFW60" s="861"/>
      <c r="VFX60" s="861"/>
      <c r="VGG60" s="861"/>
      <c r="VGH60" s="861"/>
      <c r="VGQ60" s="861"/>
      <c r="VGR60" s="861"/>
      <c r="VHA60" s="861"/>
      <c r="VHB60" s="861"/>
      <c r="VHK60" s="861"/>
      <c r="VHL60" s="861"/>
      <c r="VHU60" s="861"/>
      <c r="VHV60" s="861"/>
      <c r="VIE60" s="861"/>
      <c r="VIF60" s="861"/>
      <c r="VIO60" s="861"/>
      <c r="VIP60" s="861"/>
      <c r="VIY60" s="861"/>
      <c r="VIZ60" s="861"/>
      <c r="VJI60" s="861"/>
      <c r="VJJ60" s="861"/>
      <c r="VJS60" s="861"/>
      <c r="VJT60" s="861"/>
      <c r="VKC60" s="861"/>
      <c r="VKD60" s="861"/>
      <c r="VKM60" s="861"/>
      <c r="VKN60" s="861"/>
      <c r="VKW60" s="861"/>
      <c r="VKX60" s="861"/>
      <c r="VLG60" s="861"/>
      <c r="VLH60" s="861"/>
      <c r="VLQ60" s="861"/>
      <c r="VLR60" s="861"/>
      <c r="VMA60" s="861"/>
      <c r="VMB60" s="861"/>
      <c r="VMK60" s="861"/>
      <c r="VML60" s="861"/>
      <c r="VMU60" s="861"/>
      <c r="VMV60" s="861"/>
      <c r="VNE60" s="861"/>
      <c r="VNF60" s="861"/>
      <c r="VNO60" s="861"/>
      <c r="VNP60" s="861"/>
      <c r="VNY60" s="861"/>
      <c r="VNZ60" s="861"/>
      <c r="VOI60" s="861"/>
      <c r="VOJ60" s="861"/>
      <c r="VOS60" s="861"/>
      <c r="VOT60" s="861"/>
      <c r="VPC60" s="861"/>
      <c r="VPD60" s="861"/>
      <c r="VPM60" s="861"/>
      <c r="VPN60" s="861"/>
      <c r="VPW60" s="861"/>
      <c r="VPX60" s="861"/>
      <c r="VQG60" s="861"/>
      <c r="VQH60" s="861"/>
      <c r="VQQ60" s="861"/>
      <c r="VQR60" s="861"/>
      <c r="VRA60" s="861"/>
      <c r="VRB60" s="861"/>
      <c r="VRK60" s="861"/>
      <c r="VRL60" s="861"/>
      <c r="VRU60" s="861"/>
      <c r="VRV60" s="861"/>
      <c r="VSE60" s="861"/>
      <c r="VSF60" s="861"/>
      <c r="VSO60" s="861"/>
      <c r="VSP60" s="861"/>
      <c r="VSY60" s="861"/>
      <c r="VSZ60" s="861"/>
      <c r="VTI60" s="861"/>
      <c r="VTJ60" s="861"/>
      <c r="VTS60" s="861"/>
      <c r="VTT60" s="861"/>
      <c r="VUC60" s="861"/>
      <c r="VUD60" s="861"/>
      <c r="VUM60" s="861"/>
      <c r="VUN60" s="861"/>
      <c r="VUW60" s="861"/>
      <c r="VUX60" s="861"/>
      <c r="VVG60" s="861"/>
      <c r="VVH60" s="861"/>
      <c r="VVQ60" s="861"/>
      <c r="VVR60" s="861"/>
      <c r="VWA60" s="861"/>
      <c r="VWB60" s="861"/>
      <c r="VWK60" s="861"/>
      <c r="VWL60" s="861"/>
      <c r="VWU60" s="861"/>
      <c r="VWV60" s="861"/>
      <c r="VXE60" s="861"/>
      <c r="VXF60" s="861"/>
      <c r="VXO60" s="861"/>
      <c r="VXP60" s="861"/>
      <c r="VXY60" s="861"/>
      <c r="VXZ60" s="861"/>
      <c r="VYI60" s="861"/>
      <c r="VYJ60" s="861"/>
      <c r="VYS60" s="861"/>
      <c r="VYT60" s="861"/>
      <c r="VZC60" s="861"/>
      <c r="VZD60" s="861"/>
      <c r="VZM60" s="861"/>
      <c r="VZN60" s="861"/>
      <c r="VZW60" s="861"/>
      <c r="VZX60" s="861"/>
      <c r="WAG60" s="861"/>
      <c r="WAH60" s="861"/>
      <c r="WAQ60" s="861"/>
      <c r="WAR60" s="861"/>
      <c r="WBA60" s="861"/>
      <c r="WBB60" s="861"/>
      <c r="WBK60" s="861"/>
      <c r="WBL60" s="861"/>
      <c r="WBU60" s="861"/>
      <c r="WBV60" s="861"/>
      <c r="WCE60" s="861"/>
      <c r="WCF60" s="861"/>
      <c r="WCO60" s="861"/>
      <c r="WCP60" s="861"/>
      <c r="WCY60" s="861"/>
      <c r="WCZ60" s="861"/>
      <c r="WDI60" s="861"/>
      <c r="WDJ60" s="861"/>
      <c r="WDS60" s="861"/>
      <c r="WDT60" s="861"/>
      <c r="WEC60" s="861"/>
      <c r="WED60" s="861"/>
      <c r="WEM60" s="861"/>
      <c r="WEN60" s="861"/>
      <c r="WEW60" s="861"/>
      <c r="WEX60" s="861"/>
      <c r="WFG60" s="861"/>
      <c r="WFH60" s="861"/>
      <c r="WFQ60" s="861"/>
      <c r="WFR60" s="861"/>
      <c r="WGA60" s="861"/>
      <c r="WGB60" s="861"/>
      <c r="WGK60" s="861"/>
      <c r="WGL60" s="861"/>
      <c r="WGU60" s="861"/>
      <c r="WGV60" s="861"/>
      <c r="WHE60" s="861"/>
      <c r="WHF60" s="861"/>
      <c r="WHO60" s="861"/>
      <c r="WHP60" s="861"/>
      <c r="WHY60" s="861"/>
      <c r="WHZ60" s="861"/>
      <c r="WII60" s="861"/>
      <c r="WIJ60" s="861"/>
      <c r="WIS60" s="861"/>
      <c r="WIT60" s="861"/>
      <c r="WJC60" s="861"/>
      <c r="WJD60" s="861"/>
      <c r="WJM60" s="861"/>
      <c r="WJN60" s="861"/>
      <c r="WJW60" s="861"/>
      <c r="WJX60" s="861"/>
      <c r="WKG60" s="861"/>
      <c r="WKH60" s="861"/>
      <c r="WKQ60" s="861"/>
      <c r="WKR60" s="861"/>
      <c r="WLA60" s="861"/>
      <c r="WLB60" s="861"/>
      <c r="WLK60" s="861"/>
      <c r="WLL60" s="861"/>
      <c r="WLU60" s="861"/>
      <c r="WLV60" s="861"/>
      <c r="WME60" s="861"/>
      <c r="WMF60" s="861"/>
      <c r="WMO60" s="861"/>
      <c r="WMP60" s="861"/>
      <c r="WMY60" s="861"/>
      <c r="WMZ60" s="861"/>
      <c r="WNI60" s="861"/>
      <c r="WNJ60" s="861"/>
      <c r="WNS60" s="861"/>
      <c r="WNT60" s="861"/>
      <c r="WOC60" s="861"/>
      <c r="WOD60" s="861"/>
      <c r="WOM60" s="861"/>
      <c r="WON60" s="861"/>
      <c r="WOW60" s="861"/>
      <c r="WOX60" s="861"/>
      <c r="WPG60" s="861"/>
      <c r="WPH60" s="861"/>
      <c r="WPQ60" s="861"/>
      <c r="WPR60" s="861"/>
      <c r="WQA60" s="861"/>
      <c r="WQB60" s="861"/>
      <c r="WQK60" s="861"/>
      <c r="WQL60" s="861"/>
      <c r="WQU60" s="861"/>
      <c r="WQV60" s="861"/>
      <c r="WRE60" s="861"/>
      <c r="WRF60" s="861"/>
      <c r="WRO60" s="861"/>
      <c r="WRP60" s="861"/>
      <c r="WRY60" s="861"/>
      <c r="WRZ60" s="861"/>
      <c r="WSI60" s="861"/>
      <c r="WSJ60" s="861"/>
      <c r="WSS60" s="861"/>
      <c r="WST60" s="861"/>
      <c r="WTC60" s="861"/>
      <c r="WTD60" s="861"/>
      <c r="WTM60" s="861"/>
      <c r="WTN60" s="861"/>
      <c r="WTW60" s="861"/>
      <c r="WTX60" s="861"/>
      <c r="WUG60" s="861"/>
      <c r="WUH60" s="861"/>
      <c r="WUQ60" s="861"/>
      <c r="WUR60" s="861"/>
      <c r="WVA60" s="861"/>
      <c r="WVB60" s="861"/>
      <c r="WVK60" s="861"/>
      <c r="WVL60" s="861"/>
      <c r="WVU60" s="861"/>
      <c r="WVV60" s="861"/>
      <c r="WWE60" s="861"/>
      <c r="WWF60" s="861"/>
      <c r="WWO60" s="861"/>
      <c r="WWP60" s="861"/>
      <c r="WWY60" s="861"/>
      <c r="WWZ60" s="861"/>
      <c r="WXI60" s="861"/>
      <c r="WXJ60" s="861"/>
      <c r="WXS60" s="861"/>
      <c r="WXT60" s="861"/>
      <c r="WYC60" s="861"/>
      <c r="WYD60" s="861"/>
      <c r="WYM60" s="861"/>
      <c r="WYN60" s="861"/>
      <c r="WYW60" s="861"/>
      <c r="WYX60" s="861"/>
      <c r="WZG60" s="861"/>
      <c r="WZH60" s="861"/>
      <c r="WZQ60" s="861"/>
      <c r="WZR60" s="861"/>
      <c r="XAA60" s="861"/>
      <c r="XAB60" s="861"/>
      <c r="XAK60" s="861"/>
      <c r="XAL60" s="861"/>
      <c r="XAU60" s="861"/>
      <c r="XAV60" s="861"/>
      <c r="XBE60" s="861"/>
      <c r="XBF60" s="861"/>
      <c r="XBO60" s="861"/>
      <c r="XBP60" s="861"/>
      <c r="XBY60" s="861"/>
      <c r="XBZ60" s="861"/>
      <c r="XCI60" s="861"/>
      <c r="XCJ60" s="861"/>
      <c r="XCS60" s="861"/>
      <c r="XCT60" s="861"/>
      <c r="XDC60" s="861"/>
      <c r="XDD60" s="861"/>
      <c r="XDM60" s="861"/>
      <c r="XDN60" s="861"/>
      <c r="XDW60" s="861"/>
      <c r="XDX60" s="861"/>
      <c r="XEG60" s="861"/>
      <c r="XEH60" s="861"/>
      <c r="XEQ60" s="861"/>
      <c r="XER60" s="861"/>
      <c r="XFA60" s="861"/>
      <c r="XFB60" s="861"/>
    </row>
    <row r="61" spans="1:1022 1031:2042 2051:3072 3081:4092 4101:5112 5121:6142 6151:7162 7171:8192 8201:9212 9221:10232 10241:11262 11271:12282 12291:13312 13321:14332 14341:15352 15361:16382" s="838" customFormat="1" ht="39.950000000000003" customHeight="1" x14ac:dyDescent="0.2">
      <c r="A61" s="1641" t="s">
        <v>4</v>
      </c>
      <c r="B61" s="1551" t="s">
        <v>30</v>
      </c>
      <c r="C61" s="1642" t="s">
        <v>473</v>
      </c>
      <c r="D61" s="1643"/>
      <c r="E61" s="1552" t="s">
        <v>352</v>
      </c>
      <c r="F61" s="1551" t="s">
        <v>393</v>
      </c>
      <c r="G61" s="1551" t="s">
        <v>334</v>
      </c>
      <c r="H61" s="1551"/>
      <c r="I61" s="1551"/>
      <c r="J61" s="946" t="s">
        <v>70</v>
      </c>
    </row>
    <row r="62" spans="1:1022 1031:2042 2051:3072 3081:4092 4101:5112 5121:6142 6151:7162 7171:8192 8201:9212 9221:10232 10241:11262 11271:12282 12291:13312 13321:14332 14341:15352 15361:16382" s="838" customFormat="1" ht="43.5" customHeight="1" x14ac:dyDescent="0.2">
      <c r="A62" s="1641"/>
      <c r="B62" s="1552"/>
      <c r="C62" s="874" t="s">
        <v>14</v>
      </c>
      <c r="D62" s="874" t="s">
        <v>357</v>
      </c>
      <c r="E62" s="1623"/>
      <c r="F62" s="1552"/>
      <c r="G62" s="874" t="s">
        <v>166</v>
      </c>
      <c r="H62" s="874" t="s">
        <v>13</v>
      </c>
      <c r="I62" s="875" t="s">
        <v>15</v>
      </c>
      <c r="J62" s="946" t="s">
        <v>71</v>
      </c>
    </row>
    <row r="63" spans="1:1022 1031:2042 2051:3072 3081:4092 4101:5112 5121:6142 6151:7162 7171:8192 8201:9212 9221:10232 10241:11262 11271:12282 12291:13312 13321:14332 14341:15352 15361:16382" s="838" customFormat="1" ht="20.100000000000001" hidden="1" customHeight="1" x14ac:dyDescent="0.2">
      <c r="A63" s="876">
        <v>1</v>
      </c>
      <c r="B63" s="877" t="e">
        <f>'1 g'!I8</f>
        <v>#N/A</v>
      </c>
      <c r="C63" s="877" t="e">
        <f>'1 g'!H9</f>
        <v>#N/A</v>
      </c>
      <c r="D63" s="878" t="e">
        <f>'1 g'!F73</f>
        <v>#N/A</v>
      </c>
      <c r="E63" s="878">
        <f>'DATOS '!W82</f>
        <v>0.3</v>
      </c>
      <c r="F63" s="878">
        <f>'DATOS '!X82</f>
        <v>1</v>
      </c>
      <c r="G63" s="879" t="e">
        <f>'1 g'!C49</f>
        <v>#DIV/0!</v>
      </c>
      <c r="H63" s="879" t="e">
        <f>'1 g'!D49</f>
        <v>#DIV/0!</v>
      </c>
      <c r="I63" s="879" t="e">
        <f>'1 g'!E49</f>
        <v>#DIV/0!</v>
      </c>
      <c r="J63" s="947" t="e">
        <f>IF(ABS(D63)+E63&gt;=((F63)),"NO","SI")</f>
        <v>#N/A</v>
      </c>
    </row>
    <row r="64" spans="1:1022 1031:2042 2051:3072 3081:4092 4101:5112 5121:6142 6151:7162 7171:8192 8201:9212 9221:10232 10241:11262 11271:12282 12291:13312 13321:14332 14341:15352 15361:16382" s="838" customFormat="1" ht="20.100000000000001" hidden="1" customHeight="1" x14ac:dyDescent="0.2">
      <c r="A64" s="876">
        <v>2</v>
      </c>
      <c r="B64" s="877" t="e">
        <f>'2 g'!I8</f>
        <v>#N/A</v>
      </c>
      <c r="C64" s="877" t="e">
        <f>'2 g'!H9</f>
        <v>#N/A</v>
      </c>
      <c r="D64" s="878" t="e">
        <f>'2 g'!F73</f>
        <v>#N/A</v>
      </c>
      <c r="E64" s="878">
        <f>'DATOS 1'!W95</f>
        <v>0.4</v>
      </c>
      <c r="F64" s="878">
        <f>'DATOS '!X83</f>
        <v>1.2</v>
      </c>
      <c r="G64" s="879" t="e">
        <f>'2 g'!C49</f>
        <v>#DIV/0!</v>
      </c>
      <c r="H64" s="879" t="e">
        <f>'2 g'!D49</f>
        <v>#DIV/0!</v>
      </c>
      <c r="I64" s="879" t="e">
        <f>'2 g'!E49</f>
        <v>#DIV/0!</v>
      </c>
      <c r="J64" s="947" t="e">
        <f t="shared" ref="J64:J82" si="0">IF(ABS(D64)+E64&gt;=((F64)),"NO","SI")</f>
        <v>#N/A</v>
      </c>
    </row>
    <row r="65" spans="1:10" s="838" customFormat="1" ht="20.100000000000001" hidden="1" customHeight="1" x14ac:dyDescent="0.2">
      <c r="A65" s="876">
        <v>3</v>
      </c>
      <c r="B65" s="877" t="e">
        <f>'2 g +'!I8</f>
        <v>#N/A</v>
      </c>
      <c r="C65" s="881" t="e">
        <f>'2 g +'!H9</f>
        <v>#N/A</v>
      </c>
      <c r="D65" s="878" t="e">
        <f>'2 g +'!F73</f>
        <v>#N/A</v>
      </c>
      <c r="E65" s="878">
        <f>'DATOS 1'!W96</f>
        <v>0.4</v>
      </c>
      <c r="F65" s="878">
        <f>'DATOS '!X84</f>
        <v>1.2</v>
      </c>
      <c r="G65" s="879" t="e">
        <f>'2 g +'!C49</f>
        <v>#DIV/0!</v>
      </c>
      <c r="H65" s="879" t="e">
        <f>'2 g +'!D49</f>
        <v>#DIV/0!</v>
      </c>
      <c r="I65" s="879" t="e">
        <f>'2 g +'!E49</f>
        <v>#DIV/0!</v>
      </c>
      <c r="J65" s="947" t="e">
        <f t="shared" si="0"/>
        <v>#N/A</v>
      </c>
    </row>
    <row r="66" spans="1:10" s="838" customFormat="1" ht="20.100000000000001" hidden="1" customHeight="1" x14ac:dyDescent="0.2">
      <c r="A66" s="876">
        <v>4</v>
      </c>
      <c r="B66" s="877" t="e">
        <f>'5 g'!I8</f>
        <v>#N/A</v>
      </c>
      <c r="C66" s="881" t="e">
        <f>'5 g'!H9</f>
        <v>#N/A</v>
      </c>
      <c r="D66" s="878" t="e">
        <f>'5 g'!F73</f>
        <v>#N/A</v>
      </c>
      <c r="E66" s="878">
        <f>'DATOS 1'!W97</f>
        <v>0.5</v>
      </c>
      <c r="F66" s="878">
        <f>'DATOS '!X85</f>
        <v>1.6</v>
      </c>
      <c r="G66" s="879" t="e">
        <f>'5 g'!C49</f>
        <v>#DIV/0!</v>
      </c>
      <c r="H66" s="879" t="e">
        <f>'5 g'!D49</f>
        <v>#DIV/0!</v>
      </c>
      <c r="I66" s="879" t="e">
        <f>'5 g'!E49</f>
        <v>#DIV/0!</v>
      </c>
      <c r="J66" s="947" t="e">
        <f t="shared" si="0"/>
        <v>#N/A</v>
      </c>
    </row>
    <row r="67" spans="1:10" s="838" customFormat="1" ht="20.100000000000001" hidden="1" customHeight="1" x14ac:dyDescent="0.2">
      <c r="A67" s="876">
        <v>5</v>
      </c>
      <c r="B67" s="882" t="e">
        <f>'10 g'!I8</f>
        <v>#N/A</v>
      </c>
      <c r="C67" s="881" t="e">
        <f>'10 g'!H9</f>
        <v>#N/A</v>
      </c>
      <c r="D67" s="878" t="e">
        <f>'10 g'!F73</f>
        <v>#N/A</v>
      </c>
      <c r="E67" s="878">
        <f>'DATOS 1'!W98</f>
        <v>0.6</v>
      </c>
      <c r="F67" s="878">
        <f>'DATOS '!X86</f>
        <v>2</v>
      </c>
      <c r="G67" s="879" t="e">
        <f>'10 g'!C49</f>
        <v>#DIV/0!</v>
      </c>
      <c r="H67" s="879" t="e">
        <f>'10 g'!D49</f>
        <v>#DIV/0!</v>
      </c>
      <c r="I67" s="879" t="e">
        <f>'10 g'!E49</f>
        <v>#DIV/0!</v>
      </c>
      <c r="J67" s="947" t="e">
        <f t="shared" si="0"/>
        <v>#N/A</v>
      </c>
    </row>
    <row r="68" spans="1:10" s="838" customFormat="1" ht="20.100000000000001" hidden="1" customHeight="1" x14ac:dyDescent="0.2">
      <c r="A68" s="876">
        <v>6</v>
      </c>
      <c r="B68" s="882" t="e">
        <f>'20 g'!I8</f>
        <v>#N/A</v>
      </c>
      <c r="C68" s="881" t="e">
        <f>'20 g'!H9</f>
        <v>#N/A</v>
      </c>
      <c r="D68" s="878" t="e">
        <f>'20 g'!F73</f>
        <v>#N/A</v>
      </c>
      <c r="E68" s="878">
        <f>'DATOS 1'!W99</f>
        <v>0.8</v>
      </c>
      <c r="F68" s="878">
        <f>'DATOS '!X87</f>
        <v>2.5</v>
      </c>
      <c r="G68" s="879" t="e">
        <f>'20 g'!C49</f>
        <v>#DIV/0!</v>
      </c>
      <c r="H68" s="879" t="e">
        <f>'20 g'!D49</f>
        <v>#DIV/0!</v>
      </c>
      <c r="I68" s="879" t="e">
        <f>'20 g'!E49</f>
        <v>#DIV/0!</v>
      </c>
      <c r="J68" s="947" t="e">
        <f t="shared" si="0"/>
        <v>#N/A</v>
      </c>
    </row>
    <row r="69" spans="1:10" s="838" customFormat="1" ht="20.100000000000001" hidden="1" customHeight="1" x14ac:dyDescent="0.2">
      <c r="A69" s="876">
        <v>7</v>
      </c>
      <c r="B69" s="882">
        <f>'20 g +'!I8</f>
        <v>0</v>
      </c>
      <c r="C69" s="881">
        <f>'20 g +'!H9</f>
        <v>1</v>
      </c>
      <c r="D69" s="878" t="e">
        <f>'20 g +'!F73</f>
        <v>#N/A</v>
      </c>
      <c r="E69" s="878">
        <f>'DATOS 1'!W100</f>
        <v>0.8</v>
      </c>
      <c r="F69" s="878">
        <f>'DATOS '!X88</f>
        <v>2.5</v>
      </c>
      <c r="G69" s="879" t="e">
        <f>'20 g +'!C49</f>
        <v>#DIV/0!</v>
      </c>
      <c r="H69" s="879" t="e">
        <f>'20 g +'!D49</f>
        <v>#DIV/0!</v>
      </c>
      <c r="I69" s="879" t="e">
        <f>'20 g +'!E49</f>
        <v>#DIV/0!</v>
      </c>
      <c r="J69" s="947" t="e">
        <f t="shared" si="0"/>
        <v>#N/A</v>
      </c>
    </row>
    <row r="70" spans="1:10" s="838" customFormat="1" ht="20.100000000000001" hidden="1" customHeight="1" x14ac:dyDescent="0.2">
      <c r="A70" s="876">
        <v>8</v>
      </c>
      <c r="B70" s="882" t="e">
        <f>'50 g'!I8</f>
        <v>#N/A</v>
      </c>
      <c r="C70" s="881" t="e">
        <f>'50 g'!H9</f>
        <v>#N/A</v>
      </c>
      <c r="D70" s="878" t="e">
        <f>'50 g'!F73</f>
        <v>#N/A</v>
      </c>
      <c r="E70" s="878">
        <f>'DATOS 1'!W101</f>
        <v>1</v>
      </c>
      <c r="F70" s="878">
        <f>'DATOS '!X89</f>
        <v>3</v>
      </c>
      <c r="G70" s="879" t="e">
        <f>'50 g'!C49</f>
        <v>#DIV/0!</v>
      </c>
      <c r="H70" s="879" t="e">
        <f>'50 g'!D49</f>
        <v>#DIV/0!</v>
      </c>
      <c r="I70" s="879" t="e">
        <f>'50 g'!E49</f>
        <v>#DIV/0!</v>
      </c>
      <c r="J70" s="947" t="e">
        <f t="shared" si="0"/>
        <v>#N/A</v>
      </c>
    </row>
    <row r="71" spans="1:10" s="838" customFormat="1" ht="20.100000000000001" hidden="1" customHeight="1" x14ac:dyDescent="0.2">
      <c r="A71" s="876">
        <v>9</v>
      </c>
      <c r="B71" s="882" t="e">
        <f>'100 g'!I8</f>
        <v>#N/A</v>
      </c>
      <c r="C71" s="881" t="e">
        <f>'100 g'!H9</f>
        <v>#N/A</v>
      </c>
      <c r="D71" s="878" t="e">
        <f>'100 g'!F73</f>
        <v>#N/A</v>
      </c>
      <c r="E71" s="878">
        <f>'DATOS 1'!W102</f>
        <v>1.6</v>
      </c>
      <c r="F71" s="878">
        <f>'DATOS '!X90</f>
        <v>5</v>
      </c>
      <c r="G71" s="879" t="e">
        <f>'100 g'!C49</f>
        <v>#DIV/0!</v>
      </c>
      <c r="H71" s="879" t="e">
        <f>'100 g'!D49</f>
        <v>#DIV/0!</v>
      </c>
      <c r="I71" s="879" t="e">
        <f>'100 g'!E49</f>
        <v>#DIV/0!</v>
      </c>
      <c r="J71" s="947" t="e">
        <f t="shared" si="0"/>
        <v>#N/A</v>
      </c>
    </row>
    <row r="72" spans="1:10" s="838" customFormat="1" ht="20.100000000000001" hidden="1" customHeight="1" x14ac:dyDescent="0.2">
      <c r="A72" s="876">
        <v>10</v>
      </c>
      <c r="B72" s="882" t="e">
        <f>'200 g'!I8</f>
        <v>#N/A</v>
      </c>
      <c r="C72" s="881" t="e">
        <f>'200 g'!H9</f>
        <v>#N/A</v>
      </c>
      <c r="D72" s="878" t="e">
        <f>'200 g'!F73</f>
        <v>#N/A</v>
      </c>
      <c r="E72" s="878">
        <f>'DATOS 1'!W103</f>
        <v>1.6</v>
      </c>
      <c r="F72" s="883">
        <f>'DATOS '!X91</f>
        <v>10</v>
      </c>
      <c r="G72" s="879" t="e">
        <f>'200 g'!C49</f>
        <v>#DIV/0!</v>
      </c>
      <c r="H72" s="879" t="e">
        <f>'200 g'!D49</f>
        <v>#DIV/0!</v>
      </c>
      <c r="I72" s="879" t="e">
        <f>'200 g'!E49</f>
        <v>#DIV/0!</v>
      </c>
      <c r="J72" s="947" t="e">
        <f t="shared" si="0"/>
        <v>#N/A</v>
      </c>
    </row>
    <row r="73" spans="1:10" s="838" customFormat="1" ht="20.100000000000001" hidden="1" customHeight="1" x14ac:dyDescent="0.2">
      <c r="A73" s="876">
        <v>11</v>
      </c>
      <c r="B73" s="882" t="e">
        <f>'200 g + '!I8</f>
        <v>#N/A</v>
      </c>
      <c r="C73" s="881" t="e">
        <f>'200 g + '!H9</f>
        <v>#N/A</v>
      </c>
      <c r="D73" s="878" t="e">
        <f>'200 g + '!F73</f>
        <v>#N/A</v>
      </c>
      <c r="E73" s="878">
        <f>'DATOS 1'!W104</f>
        <v>1.6</v>
      </c>
      <c r="F73" s="883">
        <f>'DATOS '!X92</f>
        <v>10</v>
      </c>
      <c r="G73" s="879" t="e">
        <f>'200 g + '!C49</f>
        <v>#DIV/0!</v>
      </c>
      <c r="H73" s="879" t="e">
        <f>'200 g + '!D49</f>
        <v>#DIV/0!</v>
      </c>
      <c r="I73" s="879" t="e">
        <f>'200 g + '!E49</f>
        <v>#DIV/0!</v>
      </c>
      <c r="J73" s="947" t="e">
        <f t="shared" si="0"/>
        <v>#N/A</v>
      </c>
    </row>
    <row r="74" spans="1:10" s="838" customFormat="1" ht="20.100000000000001" hidden="1" customHeight="1" x14ac:dyDescent="0.2">
      <c r="A74" s="876">
        <v>12</v>
      </c>
      <c r="B74" s="882" t="e">
        <f>'500 g'!I8</f>
        <v>#N/A</v>
      </c>
      <c r="C74" s="881" t="e">
        <f>'500 g'!H9</f>
        <v>#N/A</v>
      </c>
      <c r="D74" s="883" t="e">
        <f>'500 g'!F73</f>
        <v>#N/A</v>
      </c>
      <c r="E74" s="878">
        <f>'DATOS 1'!W105</f>
        <v>8</v>
      </c>
      <c r="F74" s="883">
        <f>'DATOS '!X93</f>
        <v>25</v>
      </c>
      <c r="G74" s="879" t="e">
        <f>'500 g'!C49</f>
        <v>#DIV/0!</v>
      </c>
      <c r="H74" s="879" t="e">
        <f>'500 g'!D49</f>
        <v>#DIV/0!</v>
      </c>
      <c r="I74" s="879" t="e">
        <f>'500 g'!E49</f>
        <v>#DIV/0!</v>
      </c>
      <c r="J74" s="947" t="e">
        <f t="shared" si="0"/>
        <v>#N/A</v>
      </c>
    </row>
    <row r="75" spans="1:10" s="838" customFormat="1" ht="20.100000000000001" hidden="1" customHeight="1" x14ac:dyDescent="0.2">
      <c r="A75" s="876">
        <v>13</v>
      </c>
      <c r="B75" s="882" t="e">
        <f>'1 kg '!I8</f>
        <v>#N/A</v>
      </c>
      <c r="C75" s="881" t="e">
        <f>'1 kg '!H9</f>
        <v>#N/A</v>
      </c>
      <c r="D75" s="883" t="e">
        <f>'1 kg '!F73</f>
        <v>#N/A</v>
      </c>
      <c r="E75" s="883">
        <f>'DATOS 1'!W106</f>
        <v>16</v>
      </c>
      <c r="F75" s="883">
        <f>'DATOS '!X94</f>
        <v>50</v>
      </c>
      <c r="G75" s="879" t="e">
        <f>'1 kg '!C49</f>
        <v>#DIV/0!</v>
      </c>
      <c r="H75" s="879" t="e">
        <f>'1 kg '!D49</f>
        <v>#DIV/0!</v>
      </c>
      <c r="I75" s="879" t="e">
        <f>'1 kg '!E49</f>
        <v>#DIV/0!</v>
      </c>
      <c r="J75" s="947" t="e">
        <f>IF(ABS(D75)+E75&gt;=((F75)),"NO","SI")</f>
        <v>#N/A</v>
      </c>
    </row>
    <row r="76" spans="1:10" s="838" customFormat="1" ht="20.100000000000001" hidden="1" customHeight="1" x14ac:dyDescent="0.2">
      <c r="A76" s="876">
        <v>14</v>
      </c>
      <c r="B76" s="882" t="e">
        <f>'2 kg  '!I8</f>
        <v>#N/A</v>
      </c>
      <c r="C76" s="881" t="e">
        <f>'2 kg  '!H9</f>
        <v>#N/A</v>
      </c>
      <c r="D76" s="883" t="e">
        <f>'2 kg  '!F73</f>
        <v>#N/A</v>
      </c>
      <c r="E76" s="883">
        <f>'DATOS 1'!W107</f>
        <v>30</v>
      </c>
      <c r="F76" s="883">
        <f>'DATOS '!X95</f>
        <v>100</v>
      </c>
      <c r="G76" s="879" t="e">
        <f>'2 kg  '!C49</f>
        <v>#DIV/0!</v>
      </c>
      <c r="H76" s="879" t="e">
        <f>'2 kg  '!D49</f>
        <v>#DIV/0!</v>
      </c>
      <c r="I76" s="879" t="e">
        <f>'2 kg  '!E49</f>
        <v>#DIV/0!</v>
      </c>
      <c r="J76" s="947" t="e">
        <f t="shared" si="0"/>
        <v>#N/A</v>
      </c>
    </row>
    <row r="77" spans="1:10" s="838" customFormat="1" ht="20.100000000000001" hidden="1" customHeight="1" x14ac:dyDescent="0.2">
      <c r="A77" s="876">
        <v>15</v>
      </c>
      <c r="B77" s="882" t="e">
        <f>'2 kg  +'!I8</f>
        <v>#N/A</v>
      </c>
      <c r="C77" s="881" t="e">
        <f>'2 kg  +'!H9</f>
        <v>#N/A</v>
      </c>
      <c r="D77" s="883" t="e">
        <f>'2 kg  +'!F73</f>
        <v>#N/A</v>
      </c>
      <c r="E77" s="883">
        <f>'DATOS 1'!W108</f>
        <v>30</v>
      </c>
      <c r="F77" s="883">
        <f>'DATOS '!X96</f>
        <v>100</v>
      </c>
      <c r="G77" s="879" t="e">
        <f>'2 kg  +'!C49</f>
        <v>#DIV/0!</v>
      </c>
      <c r="H77" s="879" t="e">
        <f>'2 kg  +'!D49</f>
        <v>#DIV/0!</v>
      </c>
      <c r="I77" s="879" t="e">
        <f>'2 kg  +'!E49</f>
        <v>#DIV/0!</v>
      </c>
      <c r="J77" s="947" t="e">
        <f t="shared" si="0"/>
        <v>#N/A</v>
      </c>
    </row>
    <row r="78" spans="1:10" s="838" customFormat="1" ht="20.100000000000001" hidden="1" customHeight="1" x14ac:dyDescent="0.2">
      <c r="A78" s="876">
        <v>16</v>
      </c>
      <c r="B78" s="882" t="e">
        <f>'5 kg  '!I8</f>
        <v>#N/A</v>
      </c>
      <c r="C78" s="881" t="e">
        <f>'5 kg  '!H9</f>
        <v>#N/A</v>
      </c>
      <c r="D78" s="883" t="e">
        <f>'5 kg  '!F73</f>
        <v>#N/A</v>
      </c>
      <c r="E78" s="883">
        <f>'DATOS 1'!W109</f>
        <v>80</v>
      </c>
      <c r="F78" s="883">
        <f>'DATOS '!X97</f>
        <v>250</v>
      </c>
      <c r="G78" s="879" t="e">
        <f>'5 kg  '!C49</f>
        <v>#DIV/0!</v>
      </c>
      <c r="H78" s="879" t="e">
        <f>'5 kg  '!D49</f>
        <v>#DIV/0!</v>
      </c>
      <c r="I78" s="879" t="e">
        <f>'5 kg  '!E49</f>
        <v>#DIV/0!</v>
      </c>
      <c r="J78" s="947" t="e">
        <f t="shared" si="0"/>
        <v>#N/A</v>
      </c>
    </row>
    <row r="79" spans="1:10" s="838" customFormat="1" ht="20.100000000000001" hidden="1" customHeight="1" x14ac:dyDescent="0.2">
      <c r="A79" s="876">
        <v>17</v>
      </c>
      <c r="B79" s="882" t="e">
        <f>'10 kg   '!I8</f>
        <v>#N/A</v>
      </c>
      <c r="C79" s="881" t="e">
        <f>'10 kg   '!H9</f>
        <v>#N/A</v>
      </c>
      <c r="D79" s="884" t="e">
        <f>'10 kg   '!F74</f>
        <v>#N/A</v>
      </c>
      <c r="E79" s="884">
        <f>'DATOS 1'!W110</f>
        <v>0.16</v>
      </c>
      <c r="F79" s="884">
        <f>'DATOS '!X98/1000</f>
        <v>0.5</v>
      </c>
      <c r="G79" s="879" t="e">
        <f>'10 kg   '!C49</f>
        <v>#DIV/0!</v>
      </c>
      <c r="H79" s="879" t="e">
        <f>'10 kg   '!D49</f>
        <v>#DIV/0!</v>
      </c>
      <c r="I79" s="879" t="e">
        <f>'10 kg   '!E49</f>
        <v>#DIV/0!</v>
      </c>
      <c r="J79" s="947" t="e">
        <f t="shared" si="0"/>
        <v>#N/A</v>
      </c>
    </row>
    <row r="80" spans="1:10" s="838" customFormat="1" ht="20.100000000000001" hidden="1" customHeight="1" x14ac:dyDescent="0.2">
      <c r="A80" s="876"/>
      <c r="B80" s="882" t="e">
        <f>'20 kg   C '!I8</f>
        <v>#N/A</v>
      </c>
      <c r="C80" s="881" t="e">
        <f>'20 kg   C '!H9</f>
        <v>#N/A</v>
      </c>
      <c r="D80" s="884" t="e">
        <f>'20 kg   C '!F74</f>
        <v>#N/A</v>
      </c>
      <c r="E80" s="884">
        <f>'DATOS 1'!W111</f>
        <v>0.3</v>
      </c>
      <c r="F80" s="884">
        <f>'DATOS '!X99/1000</f>
        <v>1</v>
      </c>
      <c r="G80" s="879" t="e">
        <f>'20 kg   C '!C49</f>
        <v>#DIV/0!</v>
      </c>
      <c r="H80" s="879" t="e">
        <f>'20 kg   C '!D49</f>
        <v>#DIV/0!</v>
      </c>
      <c r="I80" s="879" t="e">
        <f>'20 kg   C '!E49</f>
        <v>#DIV/0!</v>
      </c>
      <c r="J80" s="947" t="e">
        <f t="shared" si="0"/>
        <v>#N/A</v>
      </c>
    </row>
    <row r="81" spans="1:10" s="838" customFormat="1" ht="20.100000000000001" customHeight="1" x14ac:dyDescent="0.2">
      <c r="A81" s="876"/>
      <c r="B81" s="882" t="e">
        <f>'10 kg   C'!I8</f>
        <v>#N/A</v>
      </c>
      <c r="C81" s="881" t="e">
        <f>'10 kg   C'!H9</f>
        <v>#N/A</v>
      </c>
      <c r="D81" s="884" t="e">
        <f>'10 kg   C'!F74</f>
        <v>#N/A</v>
      </c>
      <c r="E81" s="957">
        <f>'DATOS 1'!W110</f>
        <v>0.16</v>
      </c>
      <c r="F81" s="957">
        <f>'DATOS '!X98/1000</f>
        <v>0.5</v>
      </c>
      <c r="G81" s="879" t="e">
        <f>'10 kg   C'!C49</f>
        <v>#DIV/0!</v>
      </c>
      <c r="H81" s="879" t="e">
        <f>'10 kg   C'!D49</f>
        <v>#DIV/0!</v>
      </c>
      <c r="I81" s="879" t="e">
        <f>'10 kg   C'!E49</f>
        <v>#DIV/0!</v>
      </c>
      <c r="J81" s="947" t="e">
        <f t="shared" si="0"/>
        <v>#N/A</v>
      </c>
    </row>
    <row r="82" spans="1:10" s="838" customFormat="1" ht="20.100000000000001" hidden="1" customHeight="1" x14ac:dyDescent="0.2">
      <c r="A82" s="876"/>
      <c r="B82" s="882" t="e">
        <f>'5 kg  C '!I8</f>
        <v>#N/A</v>
      </c>
      <c r="C82" s="881" t="e">
        <f>'5 kg  C '!H9</f>
        <v>#N/A</v>
      </c>
      <c r="D82" s="885" t="e">
        <f>'5 kg  C '!F73</f>
        <v>#N/A</v>
      </c>
      <c r="E82" s="885">
        <f>'DATOS 1'!W109</f>
        <v>80</v>
      </c>
      <c r="F82" s="883">
        <f>'DATOS '!X97</f>
        <v>250</v>
      </c>
      <c r="G82" s="879" t="e">
        <f>'5 kg  C '!C49</f>
        <v>#DIV/0!</v>
      </c>
      <c r="H82" s="879" t="e">
        <f>'5 kg  C '!D49</f>
        <v>#DIV/0!</v>
      </c>
      <c r="I82" s="879" t="e">
        <f>'5 kg  C '!E49</f>
        <v>#DIV/0!</v>
      </c>
      <c r="J82" s="958" t="e">
        <f t="shared" si="0"/>
        <v>#N/A</v>
      </c>
    </row>
    <row r="83" spans="1:10" s="838" customFormat="1" ht="120" customHeight="1" x14ac:dyDescent="0.2">
      <c r="A83" s="888"/>
      <c r="B83" s="889"/>
      <c r="C83" s="890"/>
      <c r="D83" s="891"/>
      <c r="E83" s="891"/>
      <c r="F83" s="892"/>
      <c r="G83" s="893"/>
      <c r="H83" s="893"/>
      <c r="I83" s="893"/>
      <c r="J83" s="894"/>
    </row>
    <row r="84" spans="1:10" s="838" customFormat="1" ht="20.100000000000001" customHeight="1" x14ac:dyDescent="0.25">
      <c r="A84" s="888"/>
      <c r="B84" s="889"/>
      <c r="C84" s="890"/>
      <c r="D84" s="891"/>
      <c r="E84" s="891"/>
      <c r="F84" s="892"/>
      <c r="G84" s="1621" t="s">
        <v>31</v>
      </c>
      <c r="H84" s="1621"/>
      <c r="I84" s="1622">
        <f>I2</f>
        <v>0</v>
      </c>
      <c r="J84" s="1622"/>
    </row>
    <row r="85" spans="1:10" s="838" customFormat="1" ht="20.100000000000001" customHeight="1" x14ac:dyDescent="0.2">
      <c r="A85" s="888"/>
      <c r="B85" s="889"/>
      <c r="C85" s="890"/>
      <c r="D85" s="895"/>
      <c r="E85" s="895"/>
      <c r="F85" s="890"/>
      <c r="G85" s="890"/>
      <c r="H85" s="890"/>
      <c r="I85" s="890"/>
      <c r="J85" s="890"/>
    </row>
    <row r="86" spans="1:10" s="838" customFormat="1" ht="20.100000000000001" customHeight="1" x14ac:dyDescent="0.2">
      <c r="A86" s="1645" t="s">
        <v>394</v>
      </c>
      <c r="B86" s="1645"/>
      <c r="C86" s="1645"/>
      <c r="D86" s="1645"/>
      <c r="E86" s="1645"/>
      <c r="F86" s="1645"/>
      <c r="G86" s="1645"/>
      <c r="H86" s="1645"/>
      <c r="I86" s="1645"/>
      <c r="J86" s="1645"/>
    </row>
    <row r="87" spans="1:10" s="838" customFormat="1" ht="20.100000000000001" customHeight="1" x14ac:dyDescent="0.2">
      <c r="A87" s="1645"/>
      <c r="B87" s="1645"/>
      <c r="C87" s="1645"/>
      <c r="D87" s="1645"/>
      <c r="E87" s="1645"/>
      <c r="F87" s="1645"/>
      <c r="G87" s="1645"/>
      <c r="H87" s="1645"/>
      <c r="I87" s="1645"/>
      <c r="J87" s="1645"/>
    </row>
    <row r="88" spans="1:10" s="838" customFormat="1" ht="20.100000000000001" customHeight="1" x14ac:dyDescent="0.2">
      <c r="A88" s="1645"/>
      <c r="B88" s="1645"/>
      <c r="C88" s="1645"/>
      <c r="D88" s="1645"/>
      <c r="E88" s="1645"/>
      <c r="F88" s="1645"/>
      <c r="G88" s="1645"/>
      <c r="H88" s="1645"/>
      <c r="I88" s="1645"/>
      <c r="J88" s="1645"/>
    </row>
    <row r="89" spans="1:10" s="838" customFormat="1" ht="20.100000000000001" customHeight="1" x14ac:dyDescent="0.2">
      <c r="A89" s="897"/>
      <c r="B89" s="897"/>
      <c r="C89" s="897"/>
      <c r="D89" s="897"/>
      <c r="E89" s="897"/>
      <c r="F89" s="897"/>
      <c r="G89" s="897"/>
      <c r="H89" s="897"/>
      <c r="I89" s="897"/>
      <c r="J89" s="897"/>
    </row>
    <row r="90" spans="1:10" s="838" customFormat="1" ht="20.100000000000001" customHeight="1" x14ac:dyDescent="0.2">
      <c r="A90" s="1619" t="s">
        <v>436</v>
      </c>
      <c r="B90" s="1619"/>
      <c r="C90" s="1619"/>
      <c r="D90" s="1619"/>
    </row>
    <row r="91" spans="1:10" s="838" customFormat="1" ht="20.100000000000001" customHeight="1" x14ac:dyDescent="0.2"/>
    <row r="92" spans="1:10" s="838" customFormat="1" ht="20.100000000000001" customHeight="1" x14ac:dyDescent="0.2">
      <c r="A92" s="940" t="s">
        <v>165</v>
      </c>
      <c r="B92" s="1610" t="s">
        <v>278</v>
      </c>
      <c r="C92" s="1610"/>
      <c r="D92" s="1610"/>
      <c r="E92" s="1610"/>
      <c r="F92" s="1610"/>
      <c r="G92" s="1610"/>
      <c r="H92" s="1610"/>
      <c r="I92" s="1610"/>
      <c r="J92" s="1610"/>
    </row>
    <row r="93" spans="1:10" s="838" customFormat="1" ht="20.100000000000001" customHeight="1" x14ac:dyDescent="0.2">
      <c r="A93" s="940" t="s">
        <v>165</v>
      </c>
      <c r="B93" s="1610" t="s">
        <v>279</v>
      </c>
      <c r="C93" s="1610"/>
      <c r="D93" s="1610"/>
      <c r="E93" s="1610"/>
      <c r="F93" s="1610"/>
      <c r="G93" s="1610"/>
      <c r="H93" s="1610"/>
      <c r="I93" s="1610"/>
      <c r="J93" s="1610"/>
    </row>
    <row r="94" spans="1:10" s="838" customFormat="1" ht="20.100000000000001" customHeight="1" x14ac:dyDescent="0.2">
      <c r="A94" s="940" t="s">
        <v>165</v>
      </c>
      <c r="B94" s="1610" t="s">
        <v>280</v>
      </c>
      <c r="C94" s="1610"/>
      <c r="D94" s="1610"/>
      <c r="E94" s="1610"/>
      <c r="F94" s="1610"/>
      <c r="G94" s="1610"/>
      <c r="H94" s="1610"/>
      <c r="I94" s="1610"/>
      <c r="J94" s="1610"/>
    </row>
    <row r="95" spans="1:10" s="838" customFormat="1" ht="20.100000000000001" customHeight="1" x14ac:dyDescent="0.2">
      <c r="A95" s="940" t="s">
        <v>165</v>
      </c>
      <c r="B95" s="1610" t="s">
        <v>281</v>
      </c>
      <c r="C95" s="1610"/>
      <c r="D95" s="1610"/>
      <c r="E95" s="1610"/>
      <c r="F95" s="1610"/>
      <c r="G95" s="1610"/>
      <c r="H95" s="1610"/>
      <c r="I95" s="1610"/>
      <c r="J95" s="1610"/>
    </row>
    <row r="96" spans="1:10" s="838" customFormat="1" ht="20.100000000000001" customHeight="1" x14ac:dyDescent="0.2">
      <c r="A96" s="940" t="s">
        <v>165</v>
      </c>
      <c r="B96" s="1610" t="s">
        <v>282</v>
      </c>
      <c r="C96" s="1610"/>
      <c r="D96" s="1610"/>
      <c r="E96" s="1610"/>
      <c r="F96" s="1610"/>
      <c r="G96" s="1610"/>
      <c r="H96" s="1610"/>
      <c r="I96" s="1610"/>
      <c r="J96" s="1610"/>
    </row>
    <row r="97" spans="1:10" s="838" customFormat="1" ht="39.950000000000003" customHeight="1" x14ac:dyDescent="0.2">
      <c r="A97" s="940" t="s">
        <v>165</v>
      </c>
      <c r="B97" s="1610" t="s">
        <v>475</v>
      </c>
      <c r="C97" s="1610"/>
      <c r="D97" s="1610"/>
      <c r="E97" s="1610"/>
      <c r="F97" s="1610"/>
      <c r="G97" s="1610"/>
      <c r="H97" s="1610"/>
      <c r="I97" s="1610"/>
      <c r="J97" s="1610"/>
    </row>
    <row r="98" spans="1:10" s="838" customFormat="1" ht="39.950000000000003" customHeight="1" x14ac:dyDescent="0.2">
      <c r="A98" s="1644" t="s">
        <v>165</v>
      </c>
      <c r="B98" s="1610" t="s">
        <v>427</v>
      </c>
      <c r="C98" s="1610"/>
      <c r="D98" s="1610"/>
      <c r="E98" s="1610"/>
      <c r="F98" s="1610"/>
      <c r="G98" s="1610"/>
      <c r="H98" s="1610"/>
      <c r="I98" s="1610"/>
      <c r="J98" s="1610"/>
    </row>
    <row r="99" spans="1:10" s="838" customFormat="1" ht="20.100000000000001" customHeight="1" x14ac:dyDescent="0.2">
      <c r="A99" s="1644"/>
      <c r="B99" s="1610"/>
      <c r="C99" s="1610"/>
      <c r="D99" s="1610"/>
      <c r="E99" s="1610"/>
      <c r="F99" s="1610"/>
      <c r="G99" s="1610"/>
      <c r="H99" s="1610"/>
      <c r="I99" s="1610"/>
      <c r="J99" s="1610"/>
    </row>
    <row r="100" spans="1:10" s="838" customFormat="1" ht="20.100000000000001" customHeight="1" x14ac:dyDescent="0.2">
      <c r="A100" s="941"/>
      <c r="B100" s="942"/>
      <c r="C100" s="942"/>
      <c r="D100" s="942"/>
      <c r="E100" s="942"/>
      <c r="F100" s="942"/>
      <c r="G100" s="942"/>
      <c r="H100" s="943"/>
      <c r="I100" s="943"/>
      <c r="J100" s="943"/>
    </row>
    <row r="101" spans="1:10" s="838" customFormat="1" ht="20.100000000000001" customHeight="1" x14ac:dyDescent="0.25">
      <c r="A101" s="961"/>
      <c r="B101" s="961"/>
      <c r="C101" s="961"/>
      <c r="D101" s="961"/>
      <c r="E101" s="961"/>
      <c r="F101" s="961"/>
      <c r="G101" s="962"/>
      <c r="H101" s="962"/>
      <c r="I101" s="943"/>
      <c r="J101" s="943"/>
    </row>
    <row r="102" spans="1:10" s="838" customFormat="1" ht="20.100000000000001" customHeight="1" x14ac:dyDescent="0.2"/>
    <row r="103" spans="1:10" s="838" customFormat="1" ht="20.100000000000001" customHeight="1" x14ac:dyDescent="0.25">
      <c r="A103" s="1646" t="s">
        <v>22</v>
      </c>
      <c r="B103" s="1646"/>
      <c r="C103" s="1646"/>
      <c r="E103" s="898"/>
    </row>
    <row r="104" spans="1:10" s="838" customFormat="1" ht="20.100000000000001" customHeight="1" x14ac:dyDescent="0.2"/>
    <row r="105" spans="1:10" s="838" customFormat="1" ht="20.100000000000001" customHeight="1" x14ac:dyDescent="0.2">
      <c r="G105" s="841"/>
      <c r="J105" s="841"/>
    </row>
    <row r="106" spans="1:10" s="838" customFormat="1" ht="20.100000000000001" customHeight="1" thickBot="1" x14ac:dyDescent="0.3">
      <c r="A106" s="898"/>
      <c r="B106" s="1647"/>
      <c r="C106" s="1647"/>
      <c r="D106" s="1647"/>
      <c r="E106" s="1647"/>
      <c r="F106" s="945"/>
      <c r="G106" s="899"/>
      <c r="H106" s="899"/>
      <c r="I106" s="899"/>
      <c r="J106" s="944"/>
    </row>
    <row r="107" spans="1:10" s="838" customFormat="1" ht="20.100000000000001" customHeight="1" x14ac:dyDescent="0.25">
      <c r="B107" s="1648" t="s">
        <v>429</v>
      </c>
      <c r="C107" s="1648"/>
      <c r="D107" s="1648"/>
      <c r="E107" s="1648"/>
      <c r="G107" s="1649" t="s">
        <v>162</v>
      </c>
      <c r="H107" s="1649"/>
      <c r="I107" s="1649"/>
      <c r="J107" s="1649"/>
    </row>
    <row r="108" spans="1:10" s="838" customFormat="1" ht="20.100000000000001" customHeight="1" x14ac:dyDescent="0.25">
      <c r="B108" s="1646" t="e">
        <f>VLOOKUP($F$106,'DATOS '!$V$109:$Y$113,4,FALSE)</f>
        <v>#N/A</v>
      </c>
      <c r="C108" s="1646"/>
      <c r="D108" s="1646"/>
      <c r="E108" s="1646"/>
      <c r="G108" s="1646" t="e">
        <f>VLOOKUP($J$106,'DATOS '!V109:AA113,6,FALSE)</f>
        <v>#N/A</v>
      </c>
      <c r="H108" s="1646"/>
      <c r="I108" s="1646"/>
      <c r="J108" s="1646"/>
    </row>
    <row r="109" spans="1:10" s="838" customFormat="1" ht="20.100000000000001" customHeight="1" x14ac:dyDescent="0.25">
      <c r="B109" s="1646" t="e">
        <f>VLOOKUP($F$106,'DATOS '!$V$109:$Y$113,2,FALSE)</f>
        <v>#N/A</v>
      </c>
      <c r="C109" s="1646"/>
      <c r="D109" s="1646"/>
      <c r="E109" s="1646"/>
      <c r="G109" s="1650" t="e">
        <f>VLOOKUP($J$106,'DATOS '!$V$109:$AA$113,2,FALSE)</f>
        <v>#N/A</v>
      </c>
      <c r="H109" s="1650"/>
      <c r="I109" s="1650"/>
      <c r="J109" s="1650"/>
    </row>
    <row r="110" spans="1:10" s="838" customFormat="1" ht="20.100000000000001" customHeight="1" x14ac:dyDescent="0.2">
      <c r="J110" s="841"/>
    </row>
    <row r="111" spans="1:10" s="838" customFormat="1" ht="20.100000000000001" customHeight="1" x14ac:dyDescent="0.2">
      <c r="B111" s="1651" t="s">
        <v>365</v>
      </c>
      <c r="C111" s="1651"/>
      <c r="D111" s="1651"/>
      <c r="E111" s="1651"/>
      <c r="F111" s="1652"/>
      <c r="G111" s="1652"/>
      <c r="J111" s="841"/>
    </row>
    <row r="112" spans="1:10" s="838" customFormat="1" ht="20.100000000000001" customHeight="1" x14ac:dyDescent="0.2">
      <c r="J112" s="841"/>
    </row>
    <row r="113" spans="3:10" s="838" customFormat="1" ht="20.100000000000001" customHeight="1" x14ac:dyDescent="0.25">
      <c r="C113" s="1649" t="s">
        <v>72</v>
      </c>
      <c r="D113" s="1649"/>
      <c r="E113" s="1649"/>
      <c r="F113" s="1649"/>
      <c r="G113" s="1649"/>
      <c r="H113" s="1649"/>
      <c r="J113" s="841"/>
    </row>
    <row r="114" spans="3:10" s="838" customFormat="1" x14ac:dyDescent="0.2"/>
  </sheetData>
  <sheetProtection algorithmName="SHA-512" hashValue="T76L1dL1yZlVtL+5WzTXF33d9tQseZGdvhbewDi44P3GCOKbUIr6cCwguS429cLnpmbNLKKqVWqsqwzxnxwbXw==" saltValue="bAHDIjlhb7xqSlPX5d1GQQ==" spinCount="100000" sheet="1" objects="1" scenarios="1"/>
  <mergeCells count="97">
    <mergeCell ref="C113:H113"/>
    <mergeCell ref="B108:E108"/>
    <mergeCell ref="G108:J108"/>
    <mergeCell ref="B109:E109"/>
    <mergeCell ref="G109:J109"/>
    <mergeCell ref="B111:E111"/>
    <mergeCell ref="F111:G111"/>
    <mergeCell ref="A86:J88"/>
    <mergeCell ref="A90:D90"/>
    <mergeCell ref="A103:C103"/>
    <mergeCell ref="B106:E106"/>
    <mergeCell ref="B107:E107"/>
    <mergeCell ref="G107:J107"/>
    <mergeCell ref="A98:A99"/>
    <mergeCell ref="B92:J92"/>
    <mergeCell ref="B93:J93"/>
    <mergeCell ref="B94:J94"/>
    <mergeCell ref="B95:J95"/>
    <mergeCell ref="B96:J96"/>
    <mergeCell ref="B97:J97"/>
    <mergeCell ref="A54:J54"/>
    <mergeCell ref="A56:J57"/>
    <mergeCell ref="A59:J59"/>
    <mergeCell ref="A61:A62"/>
    <mergeCell ref="B61:B62"/>
    <mergeCell ref="C61:D61"/>
    <mergeCell ref="E61:E62"/>
    <mergeCell ref="F61:F62"/>
    <mergeCell ref="G61:I61"/>
    <mergeCell ref="A51:C51"/>
    <mergeCell ref="G51:H51"/>
    <mergeCell ref="I51:J51"/>
    <mergeCell ref="A52:C52"/>
    <mergeCell ref="G52:H52"/>
    <mergeCell ref="I52:J52"/>
    <mergeCell ref="A44:J44"/>
    <mergeCell ref="A46:J48"/>
    <mergeCell ref="A50:C50"/>
    <mergeCell ref="G50:H50"/>
    <mergeCell ref="I50:J50"/>
    <mergeCell ref="A42:B42"/>
    <mergeCell ref="C42:D42"/>
    <mergeCell ref="E42:F42"/>
    <mergeCell ref="A39:B40"/>
    <mergeCell ref="C39:D40"/>
    <mergeCell ref="E39:F40"/>
    <mergeCell ref="G34:H34"/>
    <mergeCell ref="I34:J34"/>
    <mergeCell ref="A37:J37"/>
    <mergeCell ref="I40:J40"/>
    <mergeCell ref="A41:B41"/>
    <mergeCell ref="C41:D41"/>
    <mergeCell ref="E41:F41"/>
    <mergeCell ref="G39:J39"/>
    <mergeCell ref="G40:H40"/>
    <mergeCell ref="B27:E27"/>
    <mergeCell ref="A28:D28"/>
    <mergeCell ref="E28:F28"/>
    <mergeCell ref="A30:J30"/>
    <mergeCell ref="A32:J32"/>
    <mergeCell ref="A20:C20"/>
    <mergeCell ref="D20:G20"/>
    <mergeCell ref="A22:F22"/>
    <mergeCell ref="G22:J22"/>
    <mergeCell ref="A24:F24"/>
    <mergeCell ref="A14:C14"/>
    <mergeCell ref="D14:G14"/>
    <mergeCell ref="A16:C16"/>
    <mergeCell ref="D16:G16"/>
    <mergeCell ref="A17:J18"/>
    <mergeCell ref="D9:E9"/>
    <mergeCell ref="F9:H9"/>
    <mergeCell ref="I9:J9"/>
    <mergeCell ref="A11:J11"/>
    <mergeCell ref="A13:C13"/>
    <mergeCell ref="D13:F13"/>
    <mergeCell ref="A1:J1"/>
    <mergeCell ref="G2:H2"/>
    <mergeCell ref="I2:J2"/>
    <mergeCell ref="A3:C3"/>
    <mergeCell ref="G3:H3"/>
    <mergeCell ref="B98:J98"/>
    <mergeCell ref="B99:J99"/>
    <mergeCell ref="G84:H84"/>
    <mergeCell ref="I84:J84"/>
    <mergeCell ref="A5:B5"/>
    <mergeCell ref="D5:J5"/>
    <mergeCell ref="A26:E26"/>
    <mergeCell ref="G35:H35"/>
    <mergeCell ref="I35:J35"/>
    <mergeCell ref="A15:C15"/>
    <mergeCell ref="D15:G15"/>
    <mergeCell ref="A6:B6"/>
    <mergeCell ref="D6:I6"/>
    <mergeCell ref="A7:B7"/>
    <mergeCell ref="D7:G7"/>
    <mergeCell ref="A9:C9"/>
  </mergeCells>
  <printOptions horizontalCentered="1"/>
  <pageMargins left="0.70866141732283472" right="0.70866141732283472" top="0.6692913385826772" bottom="0" header="0.31496062992125984" footer="0.31496062992125984"/>
  <pageSetup scale="84" orientation="portrait" horizontalDpi="4294967293" r:id="rId1"/>
  <headerFooter>
    <oddHeader>&amp;C&amp;"Arial Narrow,Negrita"&amp;14                                                    CERTIFICADO DE CALIBRACIÓN                                                                                                                            DE PESAS</oddHeader>
    <oddFooter>&amp;R
RT03-F16 Vr.7 (2019-05-20)
&amp;P de &amp;N</oddFooter>
  </headerFooter>
  <rowBreaks count="2" manualBreakCount="2">
    <brk id="33" max="9" man="1"/>
    <brk id="82" max="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'DATOS '!$B$123:$B$132</xm:f>
          </x14:formula1>
          <xm:sqref>J38</xm:sqref>
        </x14:dataValidation>
        <x14:dataValidation type="list" allowBlank="1" showInputMessage="1" showErrorMessage="1">
          <x14:formula1>
            <xm:f>'DATOS '!$AA$27:$AA$30</xm:f>
          </x14:formula1>
          <xm:sqref>F51:F52</xm:sqref>
        </x14:dataValidation>
        <x14:dataValidation type="list" allowBlank="1" showInputMessage="1" showErrorMessage="1">
          <x14:formula1>
            <xm:f>'DATOS '!$V$109:$V$113</xm:f>
          </x14:formula1>
          <xm:sqref>J106</xm:sqref>
        </x14:dataValidation>
        <x14:dataValidation type="list" allowBlank="1" showInputMessage="1" showErrorMessage="1">
          <x14:formula1>
            <xm:f>'DATOS 1'!$V$81:$V$83</xm:f>
          </x14:formula1>
          <xm:sqref>F106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5"/>
  <sheetViews>
    <sheetView showGridLines="0" view="pageBreakPreview" topLeftCell="A95" zoomScaleNormal="100" zoomScaleSheetLayoutView="100" workbookViewId="0">
      <selection activeCell="M100" sqref="M100"/>
    </sheetView>
  </sheetViews>
  <sheetFormatPr baseColWidth="10" defaultRowHeight="15" x14ac:dyDescent="0.2"/>
  <cols>
    <col min="1" max="1" width="5.7109375" style="838" customWidth="1"/>
    <col min="2" max="2" width="14.7109375" style="838" customWidth="1"/>
    <col min="3" max="3" width="12.28515625" style="838" customWidth="1"/>
    <col min="4" max="4" width="9.140625" style="838" customWidth="1"/>
    <col min="5" max="5" width="12.7109375" style="838" customWidth="1"/>
    <col min="6" max="6" width="9.7109375" style="838" customWidth="1"/>
    <col min="7" max="7" width="11" style="838" customWidth="1"/>
    <col min="8" max="8" width="11.7109375" style="838" customWidth="1"/>
    <col min="9" max="9" width="8.5703125" style="838" customWidth="1"/>
    <col min="10" max="10" width="10" style="838" customWidth="1"/>
    <col min="11" max="16384" width="11.42578125" style="838"/>
  </cols>
  <sheetData>
    <row r="1" spans="1:10" ht="120" customHeight="1" x14ac:dyDescent="0.2">
      <c r="A1" s="1654"/>
      <c r="B1" s="1654"/>
      <c r="C1" s="1654"/>
      <c r="D1" s="1654"/>
      <c r="E1" s="1654"/>
      <c r="F1" s="1654"/>
      <c r="G1" s="1654"/>
      <c r="H1" s="1654"/>
      <c r="I1" s="1654"/>
      <c r="J1" s="1654"/>
    </row>
    <row r="2" spans="1:10" ht="20.100000000000001" customHeight="1" x14ac:dyDescent="0.25">
      <c r="A2" s="841"/>
      <c r="B2" s="841"/>
      <c r="C2" s="841"/>
      <c r="D2" s="841"/>
      <c r="E2" s="841"/>
      <c r="F2" s="841"/>
      <c r="G2" s="1621" t="s">
        <v>31</v>
      </c>
      <c r="H2" s="1621"/>
      <c r="I2" s="1622">
        <f>'DATOS '!J7</f>
        <v>0</v>
      </c>
      <c r="J2" s="1622"/>
    </row>
    <row r="3" spans="1:10" ht="20.100000000000001" customHeight="1" x14ac:dyDescent="0.25">
      <c r="A3" s="1614" t="s">
        <v>7</v>
      </c>
      <c r="B3" s="1614"/>
      <c r="C3" s="1614"/>
      <c r="D3" s="840"/>
      <c r="E3" s="840"/>
      <c r="G3" s="1621"/>
      <c r="H3" s="1621"/>
    </row>
    <row r="4" spans="1:10" ht="20.100000000000001" customHeight="1" x14ac:dyDescent="0.2">
      <c r="A4" s="846"/>
      <c r="B4" s="840"/>
      <c r="C4" s="840"/>
      <c r="D4" s="840"/>
      <c r="E4" s="840"/>
      <c r="F4" s="840"/>
    </row>
    <row r="5" spans="1:10" ht="20.100000000000001" customHeight="1" x14ac:dyDescent="0.2">
      <c r="A5" s="1612" t="s">
        <v>356</v>
      </c>
      <c r="B5" s="1612"/>
      <c r="D5" s="1653">
        <f>'DATOS '!E7</f>
        <v>0</v>
      </c>
      <c r="E5" s="1653"/>
      <c r="F5" s="1653"/>
      <c r="G5" s="1653"/>
      <c r="H5" s="1653"/>
      <c r="I5" s="1653"/>
      <c r="J5" s="1653"/>
    </row>
    <row r="6" spans="1:10" ht="20.100000000000001" customHeight="1" x14ac:dyDescent="0.2">
      <c r="A6" s="1612" t="s">
        <v>8</v>
      </c>
      <c r="B6" s="1612"/>
      <c r="C6" s="842"/>
      <c r="D6" s="1653">
        <f>'DATOS '!F7</f>
        <v>0</v>
      </c>
      <c r="E6" s="1653"/>
      <c r="F6" s="1653"/>
      <c r="G6" s="1653"/>
      <c r="H6" s="1653"/>
      <c r="I6" s="1653"/>
    </row>
    <row r="7" spans="1:10" ht="20.100000000000001" customHeight="1" x14ac:dyDescent="0.2">
      <c r="A7" s="1612" t="s">
        <v>9</v>
      </c>
      <c r="B7" s="1612"/>
      <c r="D7" s="1653">
        <f>'DATOS '!C7</f>
        <v>0</v>
      </c>
      <c r="E7" s="1653"/>
      <c r="F7" s="1653"/>
      <c r="G7" s="1653"/>
    </row>
    <row r="8" spans="1:10" ht="20.100000000000001" customHeight="1" x14ac:dyDescent="0.2">
      <c r="A8" s="844"/>
      <c r="B8" s="844"/>
      <c r="D8" s="844"/>
      <c r="E8" s="844"/>
      <c r="F8" s="840"/>
    </row>
    <row r="9" spans="1:10" ht="20.100000000000001" customHeight="1" x14ac:dyDescent="0.2">
      <c r="A9" s="1612" t="s">
        <v>10</v>
      </c>
      <c r="B9" s="1612"/>
      <c r="C9" s="1612"/>
      <c r="D9" s="1604">
        <f>'DATOS '!D7</f>
        <v>0</v>
      </c>
      <c r="E9" s="1604"/>
      <c r="F9" s="1655" t="s">
        <v>12</v>
      </c>
      <c r="G9" s="1655"/>
      <c r="H9" s="1655"/>
      <c r="I9" s="1613" t="e">
        <f>#REF!</f>
        <v>#REF!</v>
      </c>
      <c r="J9" s="1613"/>
    </row>
    <row r="10" spans="1:10" ht="20.100000000000001" customHeight="1" x14ac:dyDescent="0.2">
      <c r="A10" s="840"/>
      <c r="B10" s="840"/>
      <c r="C10" s="840"/>
      <c r="D10" s="840"/>
      <c r="E10" s="840"/>
      <c r="F10" s="840"/>
    </row>
    <row r="11" spans="1:10" ht="20.100000000000001" customHeight="1" x14ac:dyDescent="0.2">
      <c r="A11" s="1614" t="s">
        <v>425</v>
      </c>
      <c r="B11" s="1614"/>
      <c r="C11" s="1614"/>
      <c r="D11" s="1614"/>
      <c r="E11" s="1614"/>
      <c r="F11" s="1614"/>
      <c r="G11" s="1614"/>
      <c r="H11" s="1614"/>
      <c r="I11" s="1614"/>
      <c r="J11" s="1614"/>
    </row>
    <row r="12" spans="1:10" ht="20.100000000000001" customHeight="1" x14ac:dyDescent="0.2">
      <c r="A12" s="839"/>
      <c r="B12" s="839"/>
      <c r="C12" s="839"/>
      <c r="D12" s="839"/>
      <c r="E12" s="839"/>
      <c r="F12" s="840"/>
    </row>
    <row r="13" spans="1:10" ht="20.100000000000001" customHeight="1" x14ac:dyDescent="0.2">
      <c r="A13" s="1612" t="s">
        <v>430</v>
      </c>
      <c r="B13" s="1612"/>
      <c r="C13" s="1612"/>
      <c r="D13" s="1538" t="s">
        <v>460</v>
      </c>
      <c r="E13" s="1538"/>
      <c r="F13" s="1538"/>
      <c r="G13" s="840"/>
      <c r="H13" s="841"/>
      <c r="I13" s="841"/>
    </row>
    <row r="14" spans="1:10" ht="20.100000000000001" customHeight="1" x14ac:dyDescent="0.2">
      <c r="A14" s="1612" t="s">
        <v>16</v>
      </c>
      <c r="B14" s="1612"/>
      <c r="C14" s="1612"/>
      <c r="D14" s="1607">
        <f>'DATOS '!D37</f>
        <v>0</v>
      </c>
      <c r="E14" s="1607"/>
      <c r="F14" s="1607"/>
      <c r="G14" s="1607"/>
    </row>
    <row r="15" spans="1:10" ht="20.100000000000001" customHeight="1" x14ac:dyDescent="0.2">
      <c r="A15" s="1612" t="s">
        <v>426</v>
      </c>
      <c r="B15" s="1612"/>
      <c r="C15" s="1612"/>
      <c r="D15" s="1603">
        <f>'DATOS '!E37</f>
        <v>0</v>
      </c>
      <c r="E15" s="1603"/>
      <c r="F15" s="1603"/>
      <c r="G15" s="1603"/>
    </row>
    <row r="16" spans="1:10" ht="20.100000000000001" customHeight="1" thickBot="1" x14ac:dyDescent="0.25">
      <c r="A16" s="1612" t="s">
        <v>431</v>
      </c>
      <c r="B16" s="1612"/>
      <c r="C16" s="1612"/>
      <c r="D16" s="1615"/>
      <c r="E16" s="1615"/>
      <c r="F16" s="1615"/>
      <c r="G16" s="1615"/>
      <c r="H16" s="842"/>
      <c r="I16" s="842"/>
      <c r="J16" s="842"/>
    </row>
    <row r="17" spans="1:10" ht="20.100000000000001" customHeight="1" x14ac:dyDescent="0.2">
      <c r="A17" s="1590"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2 g M  2 g * M  5 g M  10 g M  20 g M 20 g * M 50 g M 100 g M B 200 g M B 200 g * M B 500 g M B 1 kg M B 2 kg M B 2 kg * M B 5 kg M B A 10 kg M B A    </v>
      </c>
      <c r="B17" s="1591"/>
      <c r="C17" s="1591"/>
      <c r="D17" s="1591"/>
      <c r="E17" s="1591"/>
      <c r="F17" s="1591"/>
      <c r="G17" s="1591"/>
      <c r="H17" s="1591"/>
      <c r="I17" s="1591"/>
      <c r="J17" s="1592"/>
    </row>
    <row r="18" spans="1:10" ht="20.100000000000001" customHeight="1" thickBot="1" x14ac:dyDescent="0.25">
      <c r="A18" s="1593"/>
      <c r="B18" s="1594"/>
      <c r="C18" s="1594"/>
      <c r="D18" s="1594"/>
      <c r="E18" s="1594"/>
      <c r="F18" s="1594"/>
      <c r="G18" s="1594"/>
      <c r="H18" s="1594"/>
      <c r="I18" s="1594"/>
      <c r="J18" s="1595"/>
    </row>
    <row r="19" spans="1:10" ht="20.100000000000001" customHeight="1" x14ac:dyDescent="0.2">
      <c r="A19" s="963"/>
      <c r="B19" s="963"/>
      <c r="C19" s="963"/>
      <c r="D19" s="963"/>
      <c r="E19" s="963"/>
      <c r="F19" s="963"/>
      <c r="G19" s="963"/>
      <c r="H19" s="963"/>
      <c r="I19" s="963"/>
      <c r="J19" s="963"/>
    </row>
    <row r="20" spans="1:10" ht="20.100000000000001" customHeight="1" x14ac:dyDescent="0.2">
      <c r="A20" s="1612" t="s">
        <v>17</v>
      </c>
      <c r="B20" s="1612"/>
      <c r="C20" s="1612"/>
      <c r="D20" s="1616">
        <f>'DATOS '!C37</f>
        <v>0</v>
      </c>
      <c r="E20" s="1607"/>
      <c r="F20" s="1607"/>
      <c r="G20" s="1607"/>
    </row>
    <row r="21" spans="1:10" ht="20.100000000000001" customHeight="1" x14ac:dyDescent="0.2">
      <c r="A21" s="844"/>
      <c r="B21" s="844"/>
      <c r="C21" s="844"/>
      <c r="D21" s="845"/>
      <c r="E21" s="846"/>
      <c r="F21" s="846"/>
      <c r="G21" s="846"/>
    </row>
    <row r="22" spans="1:10" ht="20.100000000000001" customHeight="1" x14ac:dyDescent="0.2">
      <c r="A22" s="1612" t="s">
        <v>18</v>
      </c>
      <c r="B22" s="1612"/>
      <c r="C22" s="1612"/>
      <c r="D22" s="1612"/>
      <c r="E22" s="1612"/>
      <c r="F22" s="1612"/>
      <c r="G22" s="1617"/>
      <c r="H22" s="1617"/>
      <c r="I22" s="1617"/>
      <c r="J22" s="1617"/>
    </row>
    <row r="23" spans="1:10" ht="20.100000000000001" customHeight="1" x14ac:dyDescent="0.2">
      <c r="A23" s="844"/>
      <c r="B23" s="844"/>
      <c r="C23" s="844"/>
      <c r="D23" s="844"/>
      <c r="E23" s="844"/>
      <c r="F23" s="844"/>
      <c r="G23" s="840"/>
    </row>
    <row r="24" spans="1:10" ht="20.100000000000001" customHeight="1" x14ac:dyDescent="0.2">
      <c r="A24" s="1614" t="s">
        <v>350</v>
      </c>
      <c r="B24" s="1614"/>
      <c r="C24" s="1614"/>
      <c r="D24" s="1614"/>
      <c r="E24" s="1614"/>
      <c r="F24" s="1614"/>
    </row>
    <row r="25" spans="1:10" ht="20.100000000000001" customHeight="1" x14ac:dyDescent="0.2">
      <c r="A25" s="839"/>
      <c r="B25" s="839"/>
      <c r="C25" s="839"/>
      <c r="D25" s="839"/>
      <c r="E25" s="847"/>
      <c r="F25" s="848"/>
      <c r="G25" s="848"/>
      <c r="H25" s="848"/>
      <c r="I25" s="848"/>
      <c r="J25" s="848"/>
    </row>
    <row r="26" spans="1:10" ht="39.950000000000003" customHeight="1" x14ac:dyDescent="0.2">
      <c r="A26" s="1671" t="str">
        <f>'DATOS '!G7</f>
        <v xml:space="preserve">Laboratorios de Calibración de Masa y Volumen SIC.         
Av. Cra 50 # 26-55 piso 5 INM </v>
      </c>
      <c r="B26" s="1671"/>
      <c r="C26" s="1671"/>
      <c r="D26" s="1671"/>
      <c r="E26" s="1671"/>
      <c r="F26" s="849"/>
      <c r="G26" s="849"/>
      <c r="H26" s="849"/>
      <c r="I26" s="849"/>
      <c r="J26" s="849"/>
    </row>
    <row r="27" spans="1:10" ht="20.100000000000001" customHeight="1" x14ac:dyDescent="0.2">
      <c r="B27" s="1614"/>
      <c r="C27" s="1614"/>
      <c r="D27" s="1614"/>
      <c r="E27" s="1614"/>
      <c r="F27" s="839"/>
      <c r="G27" s="846"/>
    </row>
    <row r="28" spans="1:10" ht="20.100000000000001" customHeight="1" x14ac:dyDescent="0.2">
      <c r="A28" s="1614" t="s">
        <v>351</v>
      </c>
      <c r="B28" s="1614"/>
      <c r="C28" s="1614"/>
      <c r="D28" s="1614"/>
      <c r="E28" s="1618">
        <f>'DATOS '!I7</f>
        <v>0</v>
      </c>
      <c r="F28" s="1618"/>
      <c r="G28" s="850"/>
      <c r="H28" s="850"/>
    </row>
    <row r="29" spans="1:10" ht="20.100000000000001" customHeight="1" x14ac:dyDescent="0.25">
      <c r="A29" s="846"/>
      <c r="B29" s="846"/>
      <c r="C29" s="846"/>
      <c r="D29" s="846"/>
      <c r="E29" s="846"/>
      <c r="F29" s="846"/>
      <c r="G29" s="852"/>
      <c r="H29" s="852"/>
      <c r="I29" s="840"/>
      <c r="J29" s="840"/>
    </row>
    <row r="30" spans="1:10" ht="20.100000000000001" customHeight="1" x14ac:dyDescent="0.2">
      <c r="A30" s="1619" t="s">
        <v>432</v>
      </c>
      <c r="B30" s="1619"/>
      <c r="C30" s="1619"/>
      <c r="D30" s="1619"/>
      <c r="E30" s="1619"/>
      <c r="F30" s="1619"/>
      <c r="G30" s="1619"/>
      <c r="H30" s="1619"/>
      <c r="I30" s="1619"/>
      <c r="J30" s="1619"/>
    </row>
    <row r="31" spans="1:10" ht="20.100000000000001" customHeight="1" x14ac:dyDescent="0.2">
      <c r="A31" s="851"/>
      <c r="B31" s="851"/>
      <c r="C31" s="851"/>
      <c r="D31" s="851"/>
      <c r="G31" s="840"/>
    </row>
    <row r="32" spans="1:10" ht="39.950000000000003" customHeight="1" x14ac:dyDescent="0.2">
      <c r="A32" s="1620" t="s">
        <v>474</v>
      </c>
      <c r="B32" s="1620"/>
      <c r="C32" s="1620"/>
      <c r="D32" s="1620"/>
      <c r="E32" s="1620"/>
      <c r="F32" s="1620"/>
      <c r="G32" s="1620"/>
      <c r="H32" s="1620"/>
      <c r="I32" s="1620"/>
      <c r="J32" s="1620"/>
    </row>
    <row r="33" spans="1:10" ht="20.100000000000001" customHeight="1" x14ac:dyDescent="0.2">
      <c r="A33" s="873"/>
      <c r="B33" s="873"/>
      <c r="C33" s="873"/>
      <c r="D33" s="873"/>
      <c r="E33" s="873"/>
      <c r="F33" s="873"/>
      <c r="G33" s="873"/>
    </row>
    <row r="34" spans="1:10" ht="120" customHeight="1" x14ac:dyDescent="0.2">
      <c r="A34" s="873"/>
      <c r="B34" s="873"/>
      <c r="C34" s="873"/>
      <c r="D34" s="873"/>
      <c r="E34" s="873"/>
      <c r="F34" s="873"/>
      <c r="G34" s="873"/>
    </row>
    <row r="35" spans="1:10" ht="20.100000000000001" customHeight="1" x14ac:dyDescent="0.25">
      <c r="A35" s="873"/>
      <c r="B35" s="873"/>
      <c r="C35" s="873"/>
      <c r="D35" s="873"/>
      <c r="E35" s="873"/>
      <c r="F35" s="873"/>
      <c r="G35" s="1621" t="s">
        <v>31</v>
      </c>
      <c r="H35" s="1621"/>
      <c r="I35" s="1622">
        <f>I2</f>
        <v>0</v>
      </c>
      <c r="J35" s="1622"/>
    </row>
    <row r="36" spans="1:10" ht="20.100000000000001" customHeight="1" x14ac:dyDescent="0.25">
      <c r="G36" s="1621"/>
      <c r="H36" s="1621"/>
      <c r="I36" s="1622"/>
      <c r="J36" s="1622"/>
    </row>
    <row r="37" spans="1:10" ht="15.75" x14ac:dyDescent="0.2">
      <c r="A37" s="1619" t="s">
        <v>433</v>
      </c>
      <c r="B37" s="1619"/>
      <c r="C37" s="1619"/>
      <c r="D37" s="1619"/>
      <c r="E37" s="1619"/>
      <c r="F37" s="1619"/>
      <c r="G37" s="1619"/>
      <c r="H37" s="1619"/>
      <c r="I37" s="1619"/>
      <c r="J37" s="1619"/>
    </row>
    <row r="38" spans="1:10" ht="12" customHeight="1" thickBot="1" x14ac:dyDescent="0.25">
      <c r="A38" s="854"/>
      <c r="B38" s="854"/>
      <c r="C38" s="854"/>
      <c r="D38" s="854"/>
      <c r="E38" s="854"/>
      <c r="F38" s="854"/>
      <c r="G38" s="854"/>
      <c r="J38" s="967"/>
    </row>
    <row r="39" spans="1:10" ht="35.1" customHeight="1" thickBot="1" x14ac:dyDescent="0.25">
      <c r="A39" s="1629" t="s">
        <v>458</v>
      </c>
      <c r="B39" s="1630"/>
      <c r="C39" s="1633" t="s">
        <v>388</v>
      </c>
      <c r="D39" s="1633"/>
      <c r="E39" s="1633" t="s">
        <v>389</v>
      </c>
      <c r="F39" s="1634"/>
      <c r="G39" s="1528" t="s">
        <v>390</v>
      </c>
      <c r="H39" s="1529"/>
      <c r="I39" s="1529"/>
      <c r="J39" s="1635"/>
    </row>
    <row r="40" spans="1:10" ht="35.1" customHeight="1" thickBot="1" x14ac:dyDescent="0.25">
      <c r="A40" s="1631"/>
      <c r="B40" s="1632"/>
      <c r="C40" s="1552"/>
      <c r="D40" s="1552"/>
      <c r="E40" s="1552"/>
      <c r="F40" s="1552"/>
      <c r="G40" s="1623" t="s">
        <v>391</v>
      </c>
      <c r="H40" s="1623"/>
      <c r="I40" s="1623" t="s">
        <v>392</v>
      </c>
      <c r="J40" s="1624"/>
    </row>
    <row r="41" spans="1:10" ht="35.1" customHeight="1" thickBot="1" x14ac:dyDescent="0.25">
      <c r="A41" s="1625" t="str">
        <f>D13</f>
        <v>Juego de pesas de 1g a 10 kg</v>
      </c>
      <c r="B41" s="1626"/>
      <c r="C41" s="1625" t="s">
        <v>5</v>
      </c>
      <c r="D41" s="1627"/>
      <c r="E41" s="1628" t="e">
        <f>VLOOKUP($J$38,'DATOS '!B123:G133,1,FALSE)</f>
        <v>#N/A</v>
      </c>
      <c r="F41" s="1626"/>
      <c r="G41" s="855" t="e">
        <f>VLOOKUP($J$38,'DATOS '!B123:G133,3,FALSE)</f>
        <v>#N/A</v>
      </c>
      <c r="H41" s="856" t="s">
        <v>364</v>
      </c>
      <c r="I41" s="855" t="e">
        <f>VLOOKUP($J$38,'DATOS '!B123:G133,5,FALSE)</f>
        <v>#N/A</v>
      </c>
      <c r="J41" s="857" t="s">
        <v>163</v>
      </c>
    </row>
    <row r="42" spans="1:10" ht="35.1" customHeight="1" thickBot="1" x14ac:dyDescent="0.25">
      <c r="A42" s="1534"/>
      <c r="B42" s="1535"/>
      <c r="C42" s="1534"/>
      <c r="D42" s="1536"/>
      <c r="E42" s="1537"/>
      <c r="F42" s="1535"/>
      <c r="G42" s="858"/>
      <c r="H42" s="859"/>
      <c r="I42" s="858"/>
      <c r="J42" s="860"/>
    </row>
    <row r="43" spans="1:10" ht="20.100000000000001" customHeight="1" x14ac:dyDescent="0.2"/>
    <row r="44" spans="1:10" ht="20.100000000000001" customHeight="1" x14ac:dyDescent="0.2">
      <c r="A44" s="1619" t="s">
        <v>459</v>
      </c>
      <c r="B44" s="1619"/>
      <c r="C44" s="1619"/>
      <c r="D44" s="1619"/>
      <c r="E44" s="1619"/>
      <c r="F44" s="1619"/>
      <c r="G44" s="1619"/>
      <c r="H44" s="1619"/>
      <c r="I44" s="1619"/>
      <c r="J44" s="1619"/>
    </row>
    <row r="45" spans="1:10" ht="12" customHeight="1" x14ac:dyDescent="0.2">
      <c r="A45" s="861"/>
    </row>
    <row r="46" spans="1:10" ht="15" customHeight="1" x14ac:dyDescent="0.2">
      <c r="A46" s="1637" t="s">
        <v>428</v>
      </c>
      <c r="B46" s="1637"/>
      <c r="C46" s="1637"/>
      <c r="D46" s="1637"/>
      <c r="E46" s="1637"/>
      <c r="F46" s="1637"/>
      <c r="G46" s="1637"/>
      <c r="H46" s="1637"/>
      <c r="I46" s="1637"/>
      <c r="J46" s="1637"/>
    </row>
    <row r="47" spans="1:10" x14ac:dyDescent="0.2">
      <c r="A47" s="1637"/>
      <c r="B47" s="1637"/>
      <c r="C47" s="1637"/>
      <c r="D47" s="1637"/>
      <c r="E47" s="1637"/>
      <c r="F47" s="1637"/>
      <c r="G47" s="1637"/>
      <c r="H47" s="1637"/>
      <c r="I47" s="1637"/>
      <c r="J47" s="1637"/>
    </row>
    <row r="48" spans="1:10" x14ac:dyDescent="0.2">
      <c r="A48" s="1637"/>
      <c r="B48" s="1637"/>
      <c r="C48" s="1637"/>
      <c r="D48" s="1637"/>
      <c r="E48" s="1637"/>
      <c r="F48" s="1637"/>
      <c r="G48" s="1637"/>
      <c r="H48" s="1637"/>
      <c r="I48" s="1637"/>
      <c r="J48" s="1637"/>
    </row>
    <row r="49" spans="1:1022 1031:2042 2051:3072 3081:4092 4101:5112 5121:6142 6151:7162 7171:8192 8201:9212 9221:10232 10241:11262 11271:12282 12291:13312 13321:14332 14341:15352 15361:16382" ht="20.100000000000001" customHeight="1" thickBot="1" x14ac:dyDescent="0.25">
      <c r="A49" s="862"/>
      <c r="B49" s="862"/>
      <c r="C49" s="862"/>
      <c r="D49" s="862"/>
      <c r="E49" s="862"/>
      <c r="F49" s="862"/>
      <c r="G49" s="862"/>
      <c r="H49" s="862"/>
      <c r="I49" s="862"/>
      <c r="J49" s="862"/>
    </row>
    <row r="50" spans="1:1022 1031:2042 2051:3072 3081:4092 4101:5112 5121:6142 6151:7162 7171:8192 8201:9212 9221:10232 10241:11262 11271:12282 12291:13312 13321:14332 14341:15352 15361:16382" ht="30" customHeight="1" thickBot="1" x14ac:dyDescent="0.25">
      <c r="A50" s="1638" t="s">
        <v>19</v>
      </c>
      <c r="B50" s="1633"/>
      <c r="C50" s="1633"/>
      <c r="D50" s="863" t="s">
        <v>28</v>
      </c>
      <c r="E50" s="863" t="s">
        <v>16</v>
      </c>
      <c r="F50" s="864" t="s">
        <v>359</v>
      </c>
      <c r="G50" s="1633" t="s">
        <v>20</v>
      </c>
      <c r="H50" s="1633"/>
      <c r="I50" s="1634" t="s">
        <v>12</v>
      </c>
      <c r="J50" s="1639"/>
    </row>
    <row r="51" spans="1:1022 1031:2042 2051:3072 3081:4092 4101:5112 5121:6142 6151:7162 7171:8192 8201:9212 9221:10232 10241:11262 11271:12282 12291:13312 13321:14332 14341:15352 15361:16382" ht="30" customHeight="1" thickBot="1" x14ac:dyDescent="0.25">
      <c r="A51" s="1568"/>
      <c r="B51" s="1569"/>
      <c r="C51" s="1569"/>
      <c r="D51" s="865" t="e">
        <f>'RT03-F13'!B7</f>
        <v>#N/A</v>
      </c>
      <c r="E51" s="866" t="e">
        <f>'RT03-F13'!D7</f>
        <v>#N/A</v>
      </c>
      <c r="F51" s="867"/>
      <c r="G51" s="1570" t="e">
        <f>'RT03-F13'!B9</f>
        <v>#N/A</v>
      </c>
      <c r="H51" s="1571"/>
      <c r="I51" s="1575" t="e">
        <f>'RT03-F13'!D9</f>
        <v>#N/A</v>
      </c>
      <c r="J51" s="1576"/>
    </row>
    <row r="52" spans="1:1022 1031:2042 2051:3072 3081:4092 4101:5112 5121:6142 6151:7162 7171:8192 8201:9212 9221:10232 10241:11262 11271:12282 12291:13312 13321:14332 14341:15352 15361:16382" ht="30" customHeight="1" thickBot="1" x14ac:dyDescent="0.25">
      <c r="A52" s="1528"/>
      <c r="B52" s="1529"/>
      <c r="C52" s="1530"/>
      <c r="D52" s="868"/>
      <c r="E52" s="869"/>
      <c r="F52" s="867"/>
      <c r="G52" s="1531"/>
      <c r="H52" s="1530"/>
      <c r="I52" s="1532"/>
      <c r="J52" s="1533"/>
    </row>
    <row r="53" spans="1:1022 1031:2042 2051:3072 3081:4092 4101:5112 5121:6142 6151:7162 7171:8192 8201:9212 9221:10232 10241:11262 11271:12282 12291:13312 13321:14332 14341:15352 15361:16382" ht="20.25" customHeight="1" x14ac:dyDescent="0.2">
      <c r="A53" s="870"/>
      <c r="B53" s="870"/>
      <c r="C53" s="870"/>
      <c r="D53" s="871"/>
      <c r="E53" s="870"/>
      <c r="F53" s="870"/>
      <c r="G53" s="870"/>
      <c r="H53" s="870"/>
      <c r="I53" s="872"/>
      <c r="J53" s="872"/>
    </row>
    <row r="54" spans="1:1022 1031:2042 2051:3072 3081:4092 4101:5112 5121:6142 6151:7162 7171:8192 8201:9212 9221:10232 10241:11262 11271:12282 12291:13312 13321:14332 14341:15352 15361:16382" ht="20.100000000000001" customHeight="1" x14ac:dyDescent="0.2">
      <c r="A54" s="1640" t="s">
        <v>434</v>
      </c>
      <c r="B54" s="1640"/>
      <c r="C54" s="1640"/>
      <c r="D54" s="1640"/>
      <c r="E54" s="1640"/>
      <c r="F54" s="1640"/>
      <c r="G54" s="1640"/>
      <c r="H54" s="1640"/>
      <c r="I54" s="1640"/>
      <c r="J54" s="1640"/>
    </row>
    <row r="55" spans="1:1022 1031:2042 2051:3072 3081:4092 4101:5112 5121:6142 6151:7162 7171:8192 8201:9212 9221:10232 10241:11262 11271:12282 12291:13312 13321:14332 14341:15352 15361:16382" ht="12" customHeight="1" x14ac:dyDescent="0.2">
      <c r="A55" s="861"/>
      <c r="B55" s="861"/>
    </row>
    <row r="56" spans="1:1022 1031:2042 2051:3072 3081:4092 4101:5112 5121:6142 6151:7162 7171:8192 8201:9212 9221:10232 10241:11262 11271:12282 12291:13312 13321:14332 14341:15352 15361:16382" ht="39.75" customHeight="1" x14ac:dyDescent="0.2">
      <c r="A56" s="1637" t="s">
        <v>472</v>
      </c>
      <c r="B56" s="1637"/>
      <c r="C56" s="1637"/>
      <c r="D56" s="1637"/>
      <c r="E56" s="1637"/>
      <c r="F56" s="1637"/>
      <c r="G56" s="1637"/>
      <c r="H56" s="1637"/>
      <c r="I56" s="1637"/>
      <c r="J56" s="1637"/>
    </row>
    <row r="57" spans="1:1022 1031:2042 2051:3072 3081:4092 4101:5112 5121:6142 6151:7162 7171:8192 8201:9212 9221:10232 10241:11262 11271:12282 12291:13312 13321:14332 14341:15352 15361:16382" ht="23.25" customHeight="1" x14ac:dyDescent="0.2">
      <c r="A57" s="1637"/>
      <c r="B57" s="1637"/>
      <c r="C57" s="1637"/>
      <c r="D57" s="1637"/>
      <c r="E57" s="1637"/>
      <c r="F57" s="1637"/>
      <c r="G57" s="1637"/>
      <c r="H57" s="1637"/>
      <c r="I57" s="1637"/>
      <c r="J57" s="1637"/>
    </row>
    <row r="58" spans="1:1022 1031:2042 2051:3072 3081:4092 4101:5112 5121:6142 6151:7162 7171:8192 8201:9212 9221:10232 10241:11262 11271:12282 12291:13312 13321:14332 14341:15352 15361:16382" ht="18" customHeight="1" x14ac:dyDescent="0.2">
      <c r="A58" s="873"/>
      <c r="B58" s="873"/>
      <c r="C58" s="873"/>
      <c r="D58" s="873"/>
      <c r="E58" s="873"/>
      <c r="F58" s="873"/>
      <c r="G58" s="873"/>
      <c r="H58" s="873"/>
      <c r="I58" s="873"/>
      <c r="J58" s="873"/>
    </row>
    <row r="59" spans="1:1022 1031:2042 2051:3072 3081:4092 4101:5112 5121:6142 6151:7162 7171:8192 8201:9212 9221:10232 10241:11262 11271:12282 12291:13312 13321:14332 14341:15352 15361:16382" ht="15.75" customHeight="1" x14ac:dyDescent="0.2">
      <c r="A59" s="1640" t="s">
        <v>435</v>
      </c>
      <c r="B59" s="1640"/>
      <c r="C59" s="1640"/>
      <c r="D59" s="1640"/>
      <c r="E59" s="1640"/>
      <c r="F59" s="1640"/>
      <c r="G59" s="1640"/>
      <c r="H59" s="1640"/>
      <c r="I59" s="1640"/>
      <c r="J59" s="1640"/>
    </row>
    <row r="60" spans="1:1022 1031:2042 2051:3072 3081:4092 4101:5112 5121:6142 6151:7162 7171:8192 8201:9212 9221:10232 10241:11262 11271:12282 12291:13312 13321:14332 14341:15352 15361:16382" ht="12" customHeight="1" x14ac:dyDescent="0.2">
      <c r="A60" s="861"/>
      <c r="B60" s="861"/>
      <c r="K60" s="861"/>
      <c r="L60" s="861"/>
      <c r="U60" s="861"/>
      <c r="V60" s="861"/>
      <c r="AE60" s="861"/>
      <c r="AF60" s="861"/>
      <c r="AO60" s="861"/>
      <c r="AP60" s="861"/>
      <c r="AY60" s="861"/>
      <c r="AZ60" s="861"/>
      <c r="BI60" s="861"/>
      <c r="BJ60" s="861"/>
      <c r="BS60" s="861"/>
      <c r="BT60" s="861"/>
      <c r="CC60" s="861"/>
      <c r="CD60" s="861"/>
      <c r="CM60" s="861"/>
      <c r="CN60" s="861"/>
      <c r="CW60" s="861"/>
      <c r="CX60" s="861"/>
      <c r="DG60" s="861"/>
      <c r="DH60" s="861"/>
      <c r="DQ60" s="861"/>
      <c r="DR60" s="861"/>
      <c r="EA60" s="861"/>
      <c r="EB60" s="861"/>
      <c r="EK60" s="861"/>
      <c r="EL60" s="861"/>
      <c r="EU60" s="861"/>
      <c r="EV60" s="861"/>
      <c r="FE60" s="861"/>
      <c r="FF60" s="861"/>
      <c r="FO60" s="861"/>
      <c r="FP60" s="861"/>
      <c r="FY60" s="861"/>
      <c r="FZ60" s="861"/>
      <c r="GI60" s="861"/>
      <c r="GJ60" s="861"/>
      <c r="GS60" s="861"/>
      <c r="GT60" s="861"/>
      <c r="HC60" s="861"/>
      <c r="HD60" s="861"/>
      <c r="HM60" s="861"/>
      <c r="HN60" s="861"/>
      <c r="HW60" s="861"/>
      <c r="HX60" s="861"/>
      <c r="IG60" s="861"/>
      <c r="IH60" s="861"/>
      <c r="IQ60" s="861"/>
      <c r="IR60" s="861"/>
      <c r="JA60" s="861"/>
      <c r="JB60" s="861"/>
      <c r="JK60" s="861"/>
      <c r="JL60" s="861"/>
      <c r="JU60" s="861"/>
      <c r="JV60" s="861"/>
      <c r="KE60" s="861"/>
      <c r="KF60" s="861"/>
      <c r="KO60" s="861"/>
      <c r="KP60" s="861"/>
      <c r="KY60" s="861"/>
      <c r="KZ60" s="861"/>
      <c r="LI60" s="861"/>
      <c r="LJ60" s="861"/>
      <c r="LS60" s="861"/>
      <c r="LT60" s="861"/>
      <c r="MC60" s="861"/>
      <c r="MD60" s="861"/>
      <c r="MM60" s="861"/>
      <c r="MN60" s="861"/>
      <c r="MW60" s="861"/>
      <c r="MX60" s="861"/>
      <c r="NG60" s="861"/>
      <c r="NH60" s="861"/>
      <c r="NQ60" s="861"/>
      <c r="NR60" s="861"/>
      <c r="OA60" s="861"/>
      <c r="OB60" s="861"/>
      <c r="OK60" s="861"/>
      <c r="OL60" s="861"/>
      <c r="OU60" s="861"/>
      <c r="OV60" s="861"/>
      <c r="PE60" s="861"/>
      <c r="PF60" s="861"/>
      <c r="PO60" s="861"/>
      <c r="PP60" s="861"/>
      <c r="PY60" s="861"/>
      <c r="PZ60" s="861"/>
      <c r="QI60" s="861"/>
      <c r="QJ60" s="861"/>
      <c r="QS60" s="861"/>
      <c r="QT60" s="861"/>
      <c r="RC60" s="861"/>
      <c r="RD60" s="861"/>
      <c r="RM60" s="861"/>
      <c r="RN60" s="861"/>
      <c r="RW60" s="861"/>
      <c r="RX60" s="861"/>
      <c r="SG60" s="861"/>
      <c r="SH60" s="861"/>
      <c r="SQ60" s="861"/>
      <c r="SR60" s="861"/>
      <c r="TA60" s="861"/>
      <c r="TB60" s="861"/>
      <c r="TK60" s="861"/>
      <c r="TL60" s="861"/>
      <c r="TU60" s="861"/>
      <c r="TV60" s="861"/>
      <c r="UE60" s="861"/>
      <c r="UF60" s="861"/>
      <c r="UO60" s="861"/>
      <c r="UP60" s="861"/>
      <c r="UY60" s="861"/>
      <c r="UZ60" s="861"/>
      <c r="VI60" s="861"/>
      <c r="VJ60" s="861"/>
      <c r="VS60" s="861"/>
      <c r="VT60" s="861"/>
      <c r="WC60" s="861"/>
      <c r="WD60" s="861"/>
      <c r="WM60" s="861"/>
      <c r="WN60" s="861"/>
      <c r="WW60" s="861"/>
      <c r="WX60" s="861"/>
      <c r="XG60" s="861"/>
      <c r="XH60" s="861"/>
      <c r="XQ60" s="861"/>
      <c r="XR60" s="861"/>
      <c r="YA60" s="861"/>
      <c r="YB60" s="861"/>
      <c r="YK60" s="861"/>
      <c r="YL60" s="861"/>
      <c r="YU60" s="861"/>
      <c r="YV60" s="861"/>
      <c r="ZE60" s="861"/>
      <c r="ZF60" s="861"/>
      <c r="ZO60" s="861"/>
      <c r="ZP60" s="861"/>
      <c r="ZY60" s="861"/>
      <c r="ZZ60" s="861"/>
      <c r="AAI60" s="861"/>
      <c r="AAJ60" s="861"/>
      <c r="AAS60" s="861"/>
      <c r="AAT60" s="861"/>
      <c r="ABC60" s="861"/>
      <c r="ABD60" s="861"/>
      <c r="ABM60" s="861"/>
      <c r="ABN60" s="861"/>
      <c r="ABW60" s="861"/>
      <c r="ABX60" s="861"/>
      <c r="ACG60" s="861"/>
      <c r="ACH60" s="861"/>
      <c r="ACQ60" s="861"/>
      <c r="ACR60" s="861"/>
      <c r="ADA60" s="861"/>
      <c r="ADB60" s="861"/>
      <c r="ADK60" s="861"/>
      <c r="ADL60" s="861"/>
      <c r="ADU60" s="861"/>
      <c r="ADV60" s="861"/>
      <c r="AEE60" s="861"/>
      <c r="AEF60" s="861"/>
      <c r="AEO60" s="861"/>
      <c r="AEP60" s="861"/>
      <c r="AEY60" s="861"/>
      <c r="AEZ60" s="861"/>
      <c r="AFI60" s="861"/>
      <c r="AFJ60" s="861"/>
      <c r="AFS60" s="861"/>
      <c r="AFT60" s="861"/>
      <c r="AGC60" s="861"/>
      <c r="AGD60" s="861"/>
      <c r="AGM60" s="861"/>
      <c r="AGN60" s="861"/>
      <c r="AGW60" s="861"/>
      <c r="AGX60" s="861"/>
      <c r="AHG60" s="861"/>
      <c r="AHH60" s="861"/>
      <c r="AHQ60" s="861"/>
      <c r="AHR60" s="861"/>
      <c r="AIA60" s="861"/>
      <c r="AIB60" s="861"/>
      <c r="AIK60" s="861"/>
      <c r="AIL60" s="861"/>
      <c r="AIU60" s="861"/>
      <c r="AIV60" s="861"/>
      <c r="AJE60" s="861"/>
      <c r="AJF60" s="861"/>
      <c r="AJO60" s="861"/>
      <c r="AJP60" s="861"/>
      <c r="AJY60" s="861"/>
      <c r="AJZ60" s="861"/>
      <c r="AKI60" s="861"/>
      <c r="AKJ60" s="861"/>
      <c r="AKS60" s="861"/>
      <c r="AKT60" s="861"/>
      <c r="ALC60" s="861"/>
      <c r="ALD60" s="861"/>
      <c r="ALM60" s="861"/>
      <c r="ALN60" s="861"/>
      <c r="ALW60" s="861"/>
      <c r="ALX60" s="861"/>
      <c r="AMG60" s="861"/>
      <c r="AMH60" s="861"/>
      <c r="AMQ60" s="861"/>
      <c r="AMR60" s="861"/>
      <c r="ANA60" s="861"/>
      <c r="ANB60" s="861"/>
      <c r="ANK60" s="861"/>
      <c r="ANL60" s="861"/>
      <c r="ANU60" s="861"/>
      <c r="ANV60" s="861"/>
      <c r="AOE60" s="861"/>
      <c r="AOF60" s="861"/>
      <c r="AOO60" s="861"/>
      <c r="AOP60" s="861"/>
      <c r="AOY60" s="861"/>
      <c r="AOZ60" s="861"/>
      <c r="API60" s="861"/>
      <c r="APJ60" s="861"/>
      <c r="APS60" s="861"/>
      <c r="APT60" s="861"/>
      <c r="AQC60" s="861"/>
      <c r="AQD60" s="861"/>
      <c r="AQM60" s="861"/>
      <c r="AQN60" s="861"/>
      <c r="AQW60" s="861"/>
      <c r="AQX60" s="861"/>
      <c r="ARG60" s="861"/>
      <c r="ARH60" s="861"/>
      <c r="ARQ60" s="861"/>
      <c r="ARR60" s="861"/>
      <c r="ASA60" s="861"/>
      <c r="ASB60" s="861"/>
      <c r="ASK60" s="861"/>
      <c r="ASL60" s="861"/>
      <c r="ASU60" s="861"/>
      <c r="ASV60" s="861"/>
      <c r="ATE60" s="861"/>
      <c r="ATF60" s="861"/>
      <c r="ATO60" s="861"/>
      <c r="ATP60" s="861"/>
      <c r="ATY60" s="861"/>
      <c r="ATZ60" s="861"/>
      <c r="AUI60" s="861"/>
      <c r="AUJ60" s="861"/>
      <c r="AUS60" s="861"/>
      <c r="AUT60" s="861"/>
      <c r="AVC60" s="861"/>
      <c r="AVD60" s="861"/>
      <c r="AVM60" s="861"/>
      <c r="AVN60" s="861"/>
      <c r="AVW60" s="861"/>
      <c r="AVX60" s="861"/>
      <c r="AWG60" s="861"/>
      <c r="AWH60" s="861"/>
      <c r="AWQ60" s="861"/>
      <c r="AWR60" s="861"/>
      <c r="AXA60" s="861"/>
      <c r="AXB60" s="861"/>
      <c r="AXK60" s="861"/>
      <c r="AXL60" s="861"/>
      <c r="AXU60" s="861"/>
      <c r="AXV60" s="861"/>
      <c r="AYE60" s="861"/>
      <c r="AYF60" s="861"/>
      <c r="AYO60" s="861"/>
      <c r="AYP60" s="861"/>
      <c r="AYY60" s="861"/>
      <c r="AYZ60" s="861"/>
      <c r="AZI60" s="861"/>
      <c r="AZJ60" s="861"/>
      <c r="AZS60" s="861"/>
      <c r="AZT60" s="861"/>
      <c r="BAC60" s="861"/>
      <c r="BAD60" s="861"/>
      <c r="BAM60" s="861"/>
      <c r="BAN60" s="861"/>
      <c r="BAW60" s="861"/>
      <c r="BAX60" s="861"/>
      <c r="BBG60" s="861"/>
      <c r="BBH60" s="861"/>
      <c r="BBQ60" s="861"/>
      <c r="BBR60" s="861"/>
      <c r="BCA60" s="861"/>
      <c r="BCB60" s="861"/>
      <c r="BCK60" s="861"/>
      <c r="BCL60" s="861"/>
      <c r="BCU60" s="861"/>
      <c r="BCV60" s="861"/>
      <c r="BDE60" s="861"/>
      <c r="BDF60" s="861"/>
      <c r="BDO60" s="861"/>
      <c r="BDP60" s="861"/>
      <c r="BDY60" s="861"/>
      <c r="BDZ60" s="861"/>
      <c r="BEI60" s="861"/>
      <c r="BEJ60" s="861"/>
      <c r="BES60" s="861"/>
      <c r="BET60" s="861"/>
      <c r="BFC60" s="861"/>
      <c r="BFD60" s="861"/>
      <c r="BFM60" s="861"/>
      <c r="BFN60" s="861"/>
      <c r="BFW60" s="861"/>
      <c r="BFX60" s="861"/>
      <c r="BGG60" s="861"/>
      <c r="BGH60" s="861"/>
      <c r="BGQ60" s="861"/>
      <c r="BGR60" s="861"/>
      <c r="BHA60" s="861"/>
      <c r="BHB60" s="861"/>
      <c r="BHK60" s="861"/>
      <c r="BHL60" s="861"/>
      <c r="BHU60" s="861"/>
      <c r="BHV60" s="861"/>
      <c r="BIE60" s="861"/>
      <c r="BIF60" s="861"/>
      <c r="BIO60" s="861"/>
      <c r="BIP60" s="861"/>
      <c r="BIY60" s="861"/>
      <c r="BIZ60" s="861"/>
      <c r="BJI60" s="861"/>
      <c r="BJJ60" s="861"/>
      <c r="BJS60" s="861"/>
      <c r="BJT60" s="861"/>
      <c r="BKC60" s="861"/>
      <c r="BKD60" s="861"/>
      <c r="BKM60" s="861"/>
      <c r="BKN60" s="861"/>
      <c r="BKW60" s="861"/>
      <c r="BKX60" s="861"/>
      <c r="BLG60" s="861"/>
      <c r="BLH60" s="861"/>
      <c r="BLQ60" s="861"/>
      <c r="BLR60" s="861"/>
      <c r="BMA60" s="861"/>
      <c r="BMB60" s="861"/>
      <c r="BMK60" s="861"/>
      <c r="BML60" s="861"/>
      <c r="BMU60" s="861"/>
      <c r="BMV60" s="861"/>
      <c r="BNE60" s="861"/>
      <c r="BNF60" s="861"/>
      <c r="BNO60" s="861"/>
      <c r="BNP60" s="861"/>
      <c r="BNY60" s="861"/>
      <c r="BNZ60" s="861"/>
      <c r="BOI60" s="861"/>
      <c r="BOJ60" s="861"/>
      <c r="BOS60" s="861"/>
      <c r="BOT60" s="861"/>
      <c r="BPC60" s="861"/>
      <c r="BPD60" s="861"/>
      <c r="BPM60" s="861"/>
      <c r="BPN60" s="861"/>
      <c r="BPW60" s="861"/>
      <c r="BPX60" s="861"/>
      <c r="BQG60" s="861"/>
      <c r="BQH60" s="861"/>
      <c r="BQQ60" s="861"/>
      <c r="BQR60" s="861"/>
      <c r="BRA60" s="861"/>
      <c r="BRB60" s="861"/>
      <c r="BRK60" s="861"/>
      <c r="BRL60" s="861"/>
      <c r="BRU60" s="861"/>
      <c r="BRV60" s="861"/>
      <c r="BSE60" s="861"/>
      <c r="BSF60" s="861"/>
      <c r="BSO60" s="861"/>
      <c r="BSP60" s="861"/>
      <c r="BSY60" s="861"/>
      <c r="BSZ60" s="861"/>
      <c r="BTI60" s="861"/>
      <c r="BTJ60" s="861"/>
      <c r="BTS60" s="861"/>
      <c r="BTT60" s="861"/>
      <c r="BUC60" s="861"/>
      <c r="BUD60" s="861"/>
      <c r="BUM60" s="861"/>
      <c r="BUN60" s="861"/>
      <c r="BUW60" s="861"/>
      <c r="BUX60" s="861"/>
      <c r="BVG60" s="861"/>
      <c r="BVH60" s="861"/>
      <c r="BVQ60" s="861"/>
      <c r="BVR60" s="861"/>
      <c r="BWA60" s="861"/>
      <c r="BWB60" s="861"/>
      <c r="BWK60" s="861"/>
      <c r="BWL60" s="861"/>
      <c r="BWU60" s="861"/>
      <c r="BWV60" s="861"/>
      <c r="BXE60" s="861"/>
      <c r="BXF60" s="861"/>
      <c r="BXO60" s="861"/>
      <c r="BXP60" s="861"/>
      <c r="BXY60" s="861"/>
      <c r="BXZ60" s="861"/>
      <c r="BYI60" s="861"/>
      <c r="BYJ60" s="861"/>
      <c r="BYS60" s="861"/>
      <c r="BYT60" s="861"/>
      <c r="BZC60" s="861"/>
      <c r="BZD60" s="861"/>
      <c r="BZM60" s="861"/>
      <c r="BZN60" s="861"/>
      <c r="BZW60" s="861"/>
      <c r="BZX60" s="861"/>
      <c r="CAG60" s="861"/>
      <c r="CAH60" s="861"/>
      <c r="CAQ60" s="861"/>
      <c r="CAR60" s="861"/>
      <c r="CBA60" s="861"/>
      <c r="CBB60" s="861"/>
      <c r="CBK60" s="861"/>
      <c r="CBL60" s="861"/>
      <c r="CBU60" s="861"/>
      <c r="CBV60" s="861"/>
      <c r="CCE60" s="861"/>
      <c r="CCF60" s="861"/>
      <c r="CCO60" s="861"/>
      <c r="CCP60" s="861"/>
      <c r="CCY60" s="861"/>
      <c r="CCZ60" s="861"/>
      <c r="CDI60" s="861"/>
      <c r="CDJ60" s="861"/>
      <c r="CDS60" s="861"/>
      <c r="CDT60" s="861"/>
      <c r="CEC60" s="861"/>
      <c r="CED60" s="861"/>
      <c r="CEM60" s="861"/>
      <c r="CEN60" s="861"/>
      <c r="CEW60" s="861"/>
      <c r="CEX60" s="861"/>
      <c r="CFG60" s="861"/>
      <c r="CFH60" s="861"/>
      <c r="CFQ60" s="861"/>
      <c r="CFR60" s="861"/>
      <c r="CGA60" s="861"/>
      <c r="CGB60" s="861"/>
      <c r="CGK60" s="861"/>
      <c r="CGL60" s="861"/>
      <c r="CGU60" s="861"/>
      <c r="CGV60" s="861"/>
      <c r="CHE60" s="861"/>
      <c r="CHF60" s="861"/>
      <c r="CHO60" s="861"/>
      <c r="CHP60" s="861"/>
      <c r="CHY60" s="861"/>
      <c r="CHZ60" s="861"/>
      <c r="CII60" s="861"/>
      <c r="CIJ60" s="861"/>
      <c r="CIS60" s="861"/>
      <c r="CIT60" s="861"/>
      <c r="CJC60" s="861"/>
      <c r="CJD60" s="861"/>
      <c r="CJM60" s="861"/>
      <c r="CJN60" s="861"/>
      <c r="CJW60" s="861"/>
      <c r="CJX60" s="861"/>
      <c r="CKG60" s="861"/>
      <c r="CKH60" s="861"/>
      <c r="CKQ60" s="861"/>
      <c r="CKR60" s="861"/>
      <c r="CLA60" s="861"/>
      <c r="CLB60" s="861"/>
      <c r="CLK60" s="861"/>
      <c r="CLL60" s="861"/>
      <c r="CLU60" s="861"/>
      <c r="CLV60" s="861"/>
      <c r="CME60" s="861"/>
      <c r="CMF60" s="861"/>
      <c r="CMO60" s="861"/>
      <c r="CMP60" s="861"/>
      <c r="CMY60" s="861"/>
      <c r="CMZ60" s="861"/>
      <c r="CNI60" s="861"/>
      <c r="CNJ60" s="861"/>
      <c r="CNS60" s="861"/>
      <c r="CNT60" s="861"/>
      <c r="COC60" s="861"/>
      <c r="COD60" s="861"/>
      <c r="COM60" s="861"/>
      <c r="CON60" s="861"/>
      <c r="COW60" s="861"/>
      <c r="COX60" s="861"/>
      <c r="CPG60" s="861"/>
      <c r="CPH60" s="861"/>
      <c r="CPQ60" s="861"/>
      <c r="CPR60" s="861"/>
      <c r="CQA60" s="861"/>
      <c r="CQB60" s="861"/>
      <c r="CQK60" s="861"/>
      <c r="CQL60" s="861"/>
      <c r="CQU60" s="861"/>
      <c r="CQV60" s="861"/>
      <c r="CRE60" s="861"/>
      <c r="CRF60" s="861"/>
      <c r="CRO60" s="861"/>
      <c r="CRP60" s="861"/>
      <c r="CRY60" s="861"/>
      <c r="CRZ60" s="861"/>
      <c r="CSI60" s="861"/>
      <c r="CSJ60" s="861"/>
      <c r="CSS60" s="861"/>
      <c r="CST60" s="861"/>
      <c r="CTC60" s="861"/>
      <c r="CTD60" s="861"/>
      <c r="CTM60" s="861"/>
      <c r="CTN60" s="861"/>
      <c r="CTW60" s="861"/>
      <c r="CTX60" s="861"/>
      <c r="CUG60" s="861"/>
      <c r="CUH60" s="861"/>
      <c r="CUQ60" s="861"/>
      <c r="CUR60" s="861"/>
      <c r="CVA60" s="861"/>
      <c r="CVB60" s="861"/>
      <c r="CVK60" s="861"/>
      <c r="CVL60" s="861"/>
      <c r="CVU60" s="861"/>
      <c r="CVV60" s="861"/>
      <c r="CWE60" s="861"/>
      <c r="CWF60" s="861"/>
      <c r="CWO60" s="861"/>
      <c r="CWP60" s="861"/>
      <c r="CWY60" s="861"/>
      <c r="CWZ60" s="861"/>
      <c r="CXI60" s="861"/>
      <c r="CXJ60" s="861"/>
      <c r="CXS60" s="861"/>
      <c r="CXT60" s="861"/>
      <c r="CYC60" s="861"/>
      <c r="CYD60" s="861"/>
      <c r="CYM60" s="861"/>
      <c r="CYN60" s="861"/>
      <c r="CYW60" s="861"/>
      <c r="CYX60" s="861"/>
      <c r="CZG60" s="861"/>
      <c r="CZH60" s="861"/>
      <c r="CZQ60" s="861"/>
      <c r="CZR60" s="861"/>
      <c r="DAA60" s="861"/>
      <c r="DAB60" s="861"/>
      <c r="DAK60" s="861"/>
      <c r="DAL60" s="861"/>
      <c r="DAU60" s="861"/>
      <c r="DAV60" s="861"/>
      <c r="DBE60" s="861"/>
      <c r="DBF60" s="861"/>
      <c r="DBO60" s="861"/>
      <c r="DBP60" s="861"/>
      <c r="DBY60" s="861"/>
      <c r="DBZ60" s="861"/>
      <c r="DCI60" s="861"/>
      <c r="DCJ60" s="861"/>
      <c r="DCS60" s="861"/>
      <c r="DCT60" s="861"/>
      <c r="DDC60" s="861"/>
      <c r="DDD60" s="861"/>
      <c r="DDM60" s="861"/>
      <c r="DDN60" s="861"/>
      <c r="DDW60" s="861"/>
      <c r="DDX60" s="861"/>
      <c r="DEG60" s="861"/>
      <c r="DEH60" s="861"/>
      <c r="DEQ60" s="861"/>
      <c r="DER60" s="861"/>
      <c r="DFA60" s="861"/>
      <c r="DFB60" s="861"/>
      <c r="DFK60" s="861"/>
      <c r="DFL60" s="861"/>
      <c r="DFU60" s="861"/>
      <c r="DFV60" s="861"/>
      <c r="DGE60" s="861"/>
      <c r="DGF60" s="861"/>
      <c r="DGO60" s="861"/>
      <c r="DGP60" s="861"/>
      <c r="DGY60" s="861"/>
      <c r="DGZ60" s="861"/>
      <c r="DHI60" s="861"/>
      <c r="DHJ60" s="861"/>
      <c r="DHS60" s="861"/>
      <c r="DHT60" s="861"/>
      <c r="DIC60" s="861"/>
      <c r="DID60" s="861"/>
      <c r="DIM60" s="861"/>
      <c r="DIN60" s="861"/>
      <c r="DIW60" s="861"/>
      <c r="DIX60" s="861"/>
      <c r="DJG60" s="861"/>
      <c r="DJH60" s="861"/>
      <c r="DJQ60" s="861"/>
      <c r="DJR60" s="861"/>
      <c r="DKA60" s="861"/>
      <c r="DKB60" s="861"/>
      <c r="DKK60" s="861"/>
      <c r="DKL60" s="861"/>
      <c r="DKU60" s="861"/>
      <c r="DKV60" s="861"/>
      <c r="DLE60" s="861"/>
      <c r="DLF60" s="861"/>
      <c r="DLO60" s="861"/>
      <c r="DLP60" s="861"/>
      <c r="DLY60" s="861"/>
      <c r="DLZ60" s="861"/>
      <c r="DMI60" s="861"/>
      <c r="DMJ60" s="861"/>
      <c r="DMS60" s="861"/>
      <c r="DMT60" s="861"/>
      <c r="DNC60" s="861"/>
      <c r="DND60" s="861"/>
      <c r="DNM60" s="861"/>
      <c r="DNN60" s="861"/>
      <c r="DNW60" s="861"/>
      <c r="DNX60" s="861"/>
      <c r="DOG60" s="861"/>
      <c r="DOH60" s="861"/>
      <c r="DOQ60" s="861"/>
      <c r="DOR60" s="861"/>
      <c r="DPA60" s="861"/>
      <c r="DPB60" s="861"/>
      <c r="DPK60" s="861"/>
      <c r="DPL60" s="861"/>
      <c r="DPU60" s="861"/>
      <c r="DPV60" s="861"/>
      <c r="DQE60" s="861"/>
      <c r="DQF60" s="861"/>
      <c r="DQO60" s="861"/>
      <c r="DQP60" s="861"/>
      <c r="DQY60" s="861"/>
      <c r="DQZ60" s="861"/>
      <c r="DRI60" s="861"/>
      <c r="DRJ60" s="861"/>
      <c r="DRS60" s="861"/>
      <c r="DRT60" s="861"/>
      <c r="DSC60" s="861"/>
      <c r="DSD60" s="861"/>
      <c r="DSM60" s="861"/>
      <c r="DSN60" s="861"/>
      <c r="DSW60" s="861"/>
      <c r="DSX60" s="861"/>
      <c r="DTG60" s="861"/>
      <c r="DTH60" s="861"/>
      <c r="DTQ60" s="861"/>
      <c r="DTR60" s="861"/>
      <c r="DUA60" s="861"/>
      <c r="DUB60" s="861"/>
      <c r="DUK60" s="861"/>
      <c r="DUL60" s="861"/>
      <c r="DUU60" s="861"/>
      <c r="DUV60" s="861"/>
      <c r="DVE60" s="861"/>
      <c r="DVF60" s="861"/>
      <c r="DVO60" s="861"/>
      <c r="DVP60" s="861"/>
      <c r="DVY60" s="861"/>
      <c r="DVZ60" s="861"/>
      <c r="DWI60" s="861"/>
      <c r="DWJ60" s="861"/>
      <c r="DWS60" s="861"/>
      <c r="DWT60" s="861"/>
      <c r="DXC60" s="861"/>
      <c r="DXD60" s="861"/>
      <c r="DXM60" s="861"/>
      <c r="DXN60" s="861"/>
      <c r="DXW60" s="861"/>
      <c r="DXX60" s="861"/>
      <c r="DYG60" s="861"/>
      <c r="DYH60" s="861"/>
      <c r="DYQ60" s="861"/>
      <c r="DYR60" s="861"/>
      <c r="DZA60" s="861"/>
      <c r="DZB60" s="861"/>
      <c r="DZK60" s="861"/>
      <c r="DZL60" s="861"/>
      <c r="DZU60" s="861"/>
      <c r="DZV60" s="861"/>
      <c r="EAE60" s="861"/>
      <c r="EAF60" s="861"/>
      <c r="EAO60" s="861"/>
      <c r="EAP60" s="861"/>
      <c r="EAY60" s="861"/>
      <c r="EAZ60" s="861"/>
      <c r="EBI60" s="861"/>
      <c r="EBJ60" s="861"/>
      <c r="EBS60" s="861"/>
      <c r="EBT60" s="861"/>
      <c r="ECC60" s="861"/>
      <c r="ECD60" s="861"/>
      <c r="ECM60" s="861"/>
      <c r="ECN60" s="861"/>
      <c r="ECW60" s="861"/>
      <c r="ECX60" s="861"/>
      <c r="EDG60" s="861"/>
      <c r="EDH60" s="861"/>
      <c r="EDQ60" s="861"/>
      <c r="EDR60" s="861"/>
      <c r="EEA60" s="861"/>
      <c r="EEB60" s="861"/>
      <c r="EEK60" s="861"/>
      <c r="EEL60" s="861"/>
      <c r="EEU60" s="861"/>
      <c r="EEV60" s="861"/>
      <c r="EFE60" s="861"/>
      <c r="EFF60" s="861"/>
      <c r="EFO60" s="861"/>
      <c r="EFP60" s="861"/>
      <c r="EFY60" s="861"/>
      <c r="EFZ60" s="861"/>
      <c r="EGI60" s="861"/>
      <c r="EGJ60" s="861"/>
      <c r="EGS60" s="861"/>
      <c r="EGT60" s="861"/>
      <c r="EHC60" s="861"/>
      <c r="EHD60" s="861"/>
      <c r="EHM60" s="861"/>
      <c r="EHN60" s="861"/>
      <c r="EHW60" s="861"/>
      <c r="EHX60" s="861"/>
      <c r="EIG60" s="861"/>
      <c r="EIH60" s="861"/>
      <c r="EIQ60" s="861"/>
      <c r="EIR60" s="861"/>
      <c r="EJA60" s="861"/>
      <c r="EJB60" s="861"/>
      <c r="EJK60" s="861"/>
      <c r="EJL60" s="861"/>
      <c r="EJU60" s="861"/>
      <c r="EJV60" s="861"/>
      <c r="EKE60" s="861"/>
      <c r="EKF60" s="861"/>
      <c r="EKO60" s="861"/>
      <c r="EKP60" s="861"/>
      <c r="EKY60" s="861"/>
      <c r="EKZ60" s="861"/>
      <c r="ELI60" s="861"/>
      <c r="ELJ60" s="861"/>
      <c r="ELS60" s="861"/>
      <c r="ELT60" s="861"/>
      <c r="EMC60" s="861"/>
      <c r="EMD60" s="861"/>
      <c r="EMM60" s="861"/>
      <c r="EMN60" s="861"/>
      <c r="EMW60" s="861"/>
      <c r="EMX60" s="861"/>
      <c r="ENG60" s="861"/>
      <c r="ENH60" s="861"/>
      <c r="ENQ60" s="861"/>
      <c r="ENR60" s="861"/>
      <c r="EOA60" s="861"/>
      <c r="EOB60" s="861"/>
      <c r="EOK60" s="861"/>
      <c r="EOL60" s="861"/>
      <c r="EOU60" s="861"/>
      <c r="EOV60" s="861"/>
      <c r="EPE60" s="861"/>
      <c r="EPF60" s="861"/>
      <c r="EPO60" s="861"/>
      <c r="EPP60" s="861"/>
      <c r="EPY60" s="861"/>
      <c r="EPZ60" s="861"/>
      <c r="EQI60" s="861"/>
      <c r="EQJ60" s="861"/>
      <c r="EQS60" s="861"/>
      <c r="EQT60" s="861"/>
      <c r="ERC60" s="861"/>
      <c r="ERD60" s="861"/>
      <c r="ERM60" s="861"/>
      <c r="ERN60" s="861"/>
      <c r="ERW60" s="861"/>
      <c r="ERX60" s="861"/>
      <c r="ESG60" s="861"/>
      <c r="ESH60" s="861"/>
      <c r="ESQ60" s="861"/>
      <c r="ESR60" s="861"/>
      <c r="ETA60" s="861"/>
      <c r="ETB60" s="861"/>
      <c r="ETK60" s="861"/>
      <c r="ETL60" s="861"/>
      <c r="ETU60" s="861"/>
      <c r="ETV60" s="861"/>
      <c r="EUE60" s="861"/>
      <c r="EUF60" s="861"/>
      <c r="EUO60" s="861"/>
      <c r="EUP60" s="861"/>
      <c r="EUY60" s="861"/>
      <c r="EUZ60" s="861"/>
      <c r="EVI60" s="861"/>
      <c r="EVJ60" s="861"/>
      <c r="EVS60" s="861"/>
      <c r="EVT60" s="861"/>
      <c r="EWC60" s="861"/>
      <c r="EWD60" s="861"/>
      <c r="EWM60" s="861"/>
      <c r="EWN60" s="861"/>
      <c r="EWW60" s="861"/>
      <c r="EWX60" s="861"/>
      <c r="EXG60" s="861"/>
      <c r="EXH60" s="861"/>
      <c r="EXQ60" s="861"/>
      <c r="EXR60" s="861"/>
      <c r="EYA60" s="861"/>
      <c r="EYB60" s="861"/>
      <c r="EYK60" s="861"/>
      <c r="EYL60" s="861"/>
      <c r="EYU60" s="861"/>
      <c r="EYV60" s="861"/>
      <c r="EZE60" s="861"/>
      <c r="EZF60" s="861"/>
      <c r="EZO60" s="861"/>
      <c r="EZP60" s="861"/>
      <c r="EZY60" s="861"/>
      <c r="EZZ60" s="861"/>
      <c r="FAI60" s="861"/>
      <c r="FAJ60" s="861"/>
      <c r="FAS60" s="861"/>
      <c r="FAT60" s="861"/>
      <c r="FBC60" s="861"/>
      <c r="FBD60" s="861"/>
      <c r="FBM60" s="861"/>
      <c r="FBN60" s="861"/>
      <c r="FBW60" s="861"/>
      <c r="FBX60" s="861"/>
      <c r="FCG60" s="861"/>
      <c r="FCH60" s="861"/>
      <c r="FCQ60" s="861"/>
      <c r="FCR60" s="861"/>
      <c r="FDA60" s="861"/>
      <c r="FDB60" s="861"/>
      <c r="FDK60" s="861"/>
      <c r="FDL60" s="861"/>
      <c r="FDU60" s="861"/>
      <c r="FDV60" s="861"/>
      <c r="FEE60" s="861"/>
      <c r="FEF60" s="861"/>
      <c r="FEO60" s="861"/>
      <c r="FEP60" s="861"/>
      <c r="FEY60" s="861"/>
      <c r="FEZ60" s="861"/>
      <c r="FFI60" s="861"/>
      <c r="FFJ60" s="861"/>
      <c r="FFS60" s="861"/>
      <c r="FFT60" s="861"/>
      <c r="FGC60" s="861"/>
      <c r="FGD60" s="861"/>
      <c r="FGM60" s="861"/>
      <c r="FGN60" s="861"/>
      <c r="FGW60" s="861"/>
      <c r="FGX60" s="861"/>
      <c r="FHG60" s="861"/>
      <c r="FHH60" s="861"/>
      <c r="FHQ60" s="861"/>
      <c r="FHR60" s="861"/>
      <c r="FIA60" s="861"/>
      <c r="FIB60" s="861"/>
      <c r="FIK60" s="861"/>
      <c r="FIL60" s="861"/>
      <c r="FIU60" s="861"/>
      <c r="FIV60" s="861"/>
      <c r="FJE60" s="861"/>
      <c r="FJF60" s="861"/>
      <c r="FJO60" s="861"/>
      <c r="FJP60" s="861"/>
      <c r="FJY60" s="861"/>
      <c r="FJZ60" s="861"/>
      <c r="FKI60" s="861"/>
      <c r="FKJ60" s="861"/>
      <c r="FKS60" s="861"/>
      <c r="FKT60" s="861"/>
      <c r="FLC60" s="861"/>
      <c r="FLD60" s="861"/>
      <c r="FLM60" s="861"/>
      <c r="FLN60" s="861"/>
      <c r="FLW60" s="861"/>
      <c r="FLX60" s="861"/>
      <c r="FMG60" s="861"/>
      <c r="FMH60" s="861"/>
      <c r="FMQ60" s="861"/>
      <c r="FMR60" s="861"/>
      <c r="FNA60" s="861"/>
      <c r="FNB60" s="861"/>
      <c r="FNK60" s="861"/>
      <c r="FNL60" s="861"/>
      <c r="FNU60" s="861"/>
      <c r="FNV60" s="861"/>
      <c r="FOE60" s="861"/>
      <c r="FOF60" s="861"/>
      <c r="FOO60" s="861"/>
      <c r="FOP60" s="861"/>
      <c r="FOY60" s="861"/>
      <c r="FOZ60" s="861"/>
      <c r="FPI60" s="861"/>
      <c r="FPJ60" s="861"/>
      <c r="FPS60" s="861"/>
      <c r="FPT60" s="861"/>
      <c r="FQC60" s="861"/>
      <c r="FQD60" s="861"/>
      <c r="FQM60" s="861"/>
      <c r="FQN60" s="861"/>
      <c r="FQW60" s="861"/>
      <c r="FQX60" s="861"/>
      <c r="FRG60" s="861"/>
      <c r="FRH60" s="861"/>
      <c r="FRQ60" s="861"/>
      <c r="FRR60" s="861"/>
      <c r="FSA60" s="861"/>
      <c r="FSB60" s="861"/>
      <c r="FSK60" s="861"/>
      <c r="FSL60" s="861"/>
      <c r="FSU60" s="861"/>
      <c r="FSV60" s="861"/>
      <c r="FTE60" s="861"/>
      <c r="FTF60" s="861"/>
      <c r="FTO60" s="861"/>
      <c r="FTP60" s="861"/>
      <c r="FTY60" s="861"/>
      <c r="FTZ60" s="861"/>
      <c r="FUI60" s="861"/>
      <c r="FUJ60" s="861"/>
      <c r="FUS60" s="861"/>
      <c r="FUT60" s="861"/>
      <c r="FVC60" s="861"/>
      <c r="FVD60" s="861"/>
      <c r="FVM60" s="861"/>
      <c r="FVN60" s="861"/>
      <c r="FVW60" s="861"/>
      <c r="FVX60" s="861"/>
      <c r="FWG60" s="861"/>
      <c r="FWH60" s="861"/>
      <c r="FWQ60" s="861"/>
      <c r="FWR60" s="861"/>
      <c r="FXA60" s="861"/>
      <c r="FXB60" s="861"/>
      <c r="FXK60" s="861"/>
      <c r="FXL60" s="861"/>
      <c r="FXU60" s="861"/>
      <c r="FXV60" s="861"/>
      <c r="FYE60" s="861"/>
      <c r="FYF60" s="861"/>
      <c r="FYO60" s="861"/>
      <c r="FYP60" s="861"/>
      <c r="FYY60" s="861"/>
      <c r="FYZ60" s="861"/>
      <c r="FZI60" s="861"/>
      <c r="FZJ60" s="861"/>
      <c r="FZS60" s="861"/>
      <c r="FZT60" s="861"/>
      <c r="GAC60" s="861"/>
      <c r="GAD60" s="861"/>
      <c r="GAM60" s="861"/>
      <c r="GAN60" s="861"/>
      <c r="GAW60" s="861"/>
      <c r="GAX60" s="861"/>
      <c r="GBG60" s="861"/>
      <c r="GBH60" s="861"/>
      <c r="GBQ60" s="861"/>
      <c r="GBR60" s="861"/>
      <c r="GCA60" s="861"/>
      <c r="GCB60" s="861"/>
      <c r="GCK60" s="861"/>
      <c r="GCL60" s="861"/>
      <c r="GCU60" s="861"/>
      <c r="GCV60" s="861"/>
      <c r="GDE60" s="861"/>
      <c r="GDF60" s="861"/>
      <c r="GDO60" s="861"/>
      <c r="GDP60" s="861"/>
      <c r="GDY60" s="861"/>
      <c r="GDZ60" s="861"/>
      <c r="GEI60" s="861"/>
      <c r="GEJ60" s="861"/>
      <c r="GES60" s="861"/>
      <c r="GET60" s="861"/>
      <c r="GFC60" s="861"/>
      <c r="GFD60" s="861"/>
      <c r="GFM60" s="861"/>
      <c r="GFN60" s="861"/>
      <c r="GFW60" s="861"/>
      <c r="GFX60" s="861"/>
      <c r="GGG60" s="861"/>
      <c r="GGH60" s="861"/>
      <c r="GGQ60" s="861"/>
      <c r="GGR60" s="861"/>
      <c r="GHA60" s="861"/>
      <c r="GHB60" s="861"/>
      <c r="GHK60" s="861"/>
      <c r="GHL60" s="861"/>
      <c r="GHU60" s="861"/>
      <c r="GHV60" s="861"/>
      <c r="GIE60" s="861"/>
      <c r="GIF60" s="861"/>
      <c r="GIO60" s="861"/>
      <c r="GIP60" s="861"/>
      <c r="GIY60" s="861"/>
      <c r="GIZ60" s="861"/>
      <c r="GJI60" s="861"/>
      <c r="GJJ60" s="861"/>
      <c r="GJS60" s="861"/>
      <c r="GJT60" s="861"/>
      <c r="GKC60" s="861"/>
      <c r="GKD60" s="861"/>
      <c r="GKM60" s="861"/>
      <c r="GKN60" s="861"/>
      <c r="GKW60" s="861"/>
      <c r="GKX60" s="861"/>
      <c r="GLG60" s="861"/>
      <c r="GLH60" s="861"/>
      <c r="GLQ60" s="861"/>
      <c r="GLR60" s="861"/>
      <c r="GMA60" s="861"/>
      <c r="GMB60" s="861"/>
      <c r="GMK60" s="861"/>
      <c r="GML60" s="861"/>
      <c r="GMU60" s="861"/>
      <c r="GMV60" s="861"/>
      <c r="GNE60" s="861"/>
      <c r="GNF60" s="861"/>
      <c r="GNO60" s="861"/>
      <c r="GNP60" s="861"/>
      <c r="GNY60" s="861"/>
      <c r="GNZ60" s="861"/>
      <c r="GOI60" s="861"/>
      <c r="GOJ60" s="861"/>
      <c r="GOS60" s="861"/>
      <c r="GOT60" s="861"/>
      <c r="GPC60" s="861"/>
      <c r="GPD60" s="861"/>
      <c r="GPM60" s="861"/>
      <c r="GPN60" s="861"/>
      <c r="GPW60" s="861"/>
      <c r="GPX60" s="861"/>
      <c r="GQG60" s="861"/>
      <c r="GQH60" s="861"/>
      <c r="GQQ60" s="861"/>
      <c r="GQR60" s="861"/>
      <c r="GRA60" s="861"/>
      <c r="GRB60" s="861"/>
      <c r="GRK60" s="861"/>
      <c r="GRL60" s="861"/>
      <c r="GRU60" s="861"/>
      <c r="GRV60" s="861"/>
      <c r="GSE60" s="861"/>
      <c r="GSF60" s="861"/>
      <c r="GSO60" s="861"/>
      <c r="GSP60" s="861"/>
      <c r="GSY60" s="861"/>
      <c r="GSZ60" s="861"/>
      <c r="GTI60" s="861"/>
      <c r="GTJ60" s="861"/>
      <c r="GTS60" s="861"/>
      <c r="GTT60" s="861"/>
      <c r="GUC60" s="861"/>
      <c r="GUD60" s="861"/>
      <c r="GUM60" s="861"/>
      <c r="GUN60" s="861"/>
      <c r="GUW60" s="861"/>
      <c r="GUX60" s="861"/>
      <c r="GVG60" s="861"/>
      <c r="GVH60" s="861"/>
      <c r="GVQ60" s="861"/>
      <c r="GVR60" s="861"/>
      <c r="GWA60" s="861"/>
      <c r="GWB60" s="861"/>
      <c r="GWK60" s="861"/>
      <c r="GWL60" s="861"/>
      <c r="GWU60" s="861"/>
      <c r="GWV60" s="861"/>
      <c r="GXE60" s="861"/>
      <c r="GXF60" s="861"/>
      <c r="GXO60" s="861"/>
      <c r="GXP60" s="861"/>
      <c r="GXY60" s="861"/>
      <c r="GXZ60" s="861"/>
      <c r="GYI60" s="861"/>
      <c r="GYJ60" s="861"/>
      <c r="GYS60" s="861"/>
      <c r="GYT60" s="861"/>
      <c r="GZC60" s="861"/>
      <c r="GZD60" s="861"/>
      <c r="GZM60" s="861"/>
      <c r="GZN60" s="861"/>
      <c r="GZW60" s="861"/>
      <c r="GZX60" s="861"/>
      <c r="HAG60" s="861"/>
      <c r="HAH60" s="861"/>
      <c r="HAQ60" s="861"/>
      <c r="HAR60" s="861"/>
      <c r="HBA60" s="861"/>
      <c r="HBB60" s="861"/>
      <c r="HBK60" s="861"/>
      <c r="HBL60" s="861"/>
      <c r="HBU60" s="861"/>
      <c r="HBV60" s="861"/>
      <c r="HCE60" s="861"/>
      <c r="HCF60" s="861"/>
      <c r="HCO60" s="861"/>
      <c r="HCP60" s="861"/>
      <c r="HCY60" s="861"/>
      <c r="HCZ60" s="861"/>
      <c r="HDI60" s="861"/>
      <c r="HDJ60" s="861"/>
      <c r="HDS60" s="861"/>
      <c r="HDT60" s="861"/>
      <c r="HEC60" s="861"/>
      <c r="HED60" s="861"/>
      <c r="HEM60" s="861"/>
      <c r="HEN60" s="861"/>
      <c r="HEW60" s="861"/>
      <c r="HEX60" s="861"/>
      <c r="HFG60" s="861"/>
      <c r="HFH60" s="861"/>
      <c r="HFQ60" s="861"/>
      <c r="HFR60" s="861"/>
      <c r="HGA60" s="861"/>
      <c r="HGB60" s="861"/>
      <c r="HGK60" s="861"/>
      <c r="HGL60" s="861"/>
      <c r="HGU60" s="861"/>
      <c r="HGV60" s="861"/>
      <c r="HHE60" s="861"/>
      <c r="HHF60" s="861"/>
      <c r="HHO60" s="861"/>
      <c r="HHP60" s="861"/>
      <c r="HHY60" s="861"/>
      <c r="HHZ60" s="861"/>
      <c r="HII60" s="861"/>
      <c r="HIJ60" s="861"/>
      <c r="HIS60" s="861"/>
      <c r="HIT60" s="861"/>
      <c r="HJC60" s="861"/>
      <c r="HJD60" s="861"/>
      <c r="HJM60" s="861"/>
      <c r="HJN60" s="861"/>
      <c r="HJW60" s="861"/>
      <c r="HJX60" s="861"/>
      <c r="HKG60" s="861"/>
      <c r="HKH60" s="861"/>
      <c r="HKQ60" s="861"/>
      <c r="HKR60" s="861"/>
      <c r="HLA60" s="861"/>
      <c r="HLB60" s="861"/>
      <c r="HLK60" s="861"/>
      <c r="HLL60" s="861"/>
      <c r="HLU60" s="861"/>
      <c r="HLV60" s="861"/>
      <c r="HME60" s="861"/>
      <c r="HMF60" s="861"/>
      <c r="HMO60" s="861"/>
      <c r="HMP60" s="861"/>
      <c r="HMY60" s="861"/>
      <c r="HMZ60" s="861"/>
      <c r="HNI60" s="861"/>
      <c r="HNJ60" s="861"/>
      <c r="HNS60" s="861"/>
      <c r="HNT60" s="861"/>
      <c r="HOC60" s="861"/>
      <c r="HOD60" s="861"/>
      <c r="HOM60" s="861"/>
      <c r="HON60" s="861"/>
      <c r="HOW60" s="861"/>
      <c r="HOX60" s="861"/>
      <c r="HPG60" s="861"/>
      <c r="HPH60" s="861"/>
      <c r="HPQ60" s="861"/>
      <c r="HPR60" s="861"/>
      <c r="HQA60" s="861"/>
      <c r="HQB60" s="861"/>
      <c r="HQK60" s="861"/>
      <c r="HQL60" s="861"/>
      <c r="HQU60" s="861"/>
      <c r="HQV60" s="861"/>
      <c r="HRE60" s="861"/>
      <c r="HRF60" s="861"/>
      <c r="HRO60" s="861"/>
      <c r="HRP60" s="861"/>
      <c r="HRY60" s="861"/>
      <c r="HRZ60" s="861"/>
      <c r="HSI60" s="861"/>
      <c r="HSJ60" s="861"/>
      <c r="HSS60" s="861"/>
      <c r="HST60" s="861"/>
      <c r="HTC60" s="861"/>
      <c r="HTD60" s="861"/>
      <c r="HTM60" s="861"/>
      <c r="HTN60" s="861"/>
      <c r="HTW60" s="861"/>
      <c r="HTX60" s="861"/>
      <c r="HUG60" s="861"/>
      <c r="HUH60" s="861"/>
      <c r="HUQ60" s="861"/>
      <c r="HUR60" s="861"/>
      <c r="HVA60" s="861"/>
      <c r="HVB60" s="861"/>
      <c r="HVK60" s="861"/>
      <c r="HVL60" s="861"/>
      <c r="HVU60" s="861"/>
      <c r="HVV60" s="861"/>
      <c r="HWE60" s="861"/>
      <c r="HWF60" s="861"/>
      <c r="HWO60" s="861"/>
      <c r="HWP60" s="861"/>
      <c r="HWY60" s="861"/>
      <c r="HWZ60" s="861"/>
      <c r="HXI60" s="861"/>
      <c r="HXJ60" s="861"/>
      <c r="HXS60" s="861"/>
      <c r="HXT60" s="861"/>
      <c r="HYC60" s="861"/>
      <c r="HYD60" s="861"/>
      <c r="HYM60" s="861"/>
      <c r="HYN60" s="861"/>
      <c r="HYW60" s="861"/>
      <c r="HYX60" s="861"/>
      <c r="HZG60" s="861"/>
      <c r="HZH60" s="861"/>
      <c r="HZQ60" s="861"/>
      <c r="HZR60" s="861"/>
      <c r="IAA60" s="861"/>
      <c r="IAB60" s="861"/>
      <c r="IAK60" s="861"/>
      <c r="IAL60" s="861"/>
      <c r="IAU60" s="861"/>
      <c r="IAV60" s="861"/>
      <c r="IBE60" s="861"/>
      <c r="IBF60" s="861"/>
      <c r="IBO60" s="861"/>
      <c r="IBP60" s="861"/>
      <c r="IBY60" s="861"/>
      <c r="IBZ60" s="861"/>
      <c r="ICI60" s="861"/>
      <c r="ICJ60" s="861"/>
      <c r="ICS60" s="861"/>
      <c r="ICT60" s="861"/>
      <c r="IDC60" s="861"/>
      <c r="IDD60" s="861"/>
      <c r="IDM60" s="861"/>
      <c r="IDN60" s="861"/>
      <c r="IDW60" s="861"/>
      <c r="IDX60" s="861"/>
      <c r="IEG60" s="861"/>
      <c r="IEH60" s="861"/>
      <c r="IEQ60" s="861"/>
      <c r="IER60" s="861"/>
      <c r="IFA60" s="861"/>
      <c r="IFB60" s="861"/>
      <c r="IFK60" s="861"/>
      <c r="IFL60" s="861"/>
      <c r="IFU60" s="861"/>
      <c r="IFV60" s="861"/>
      <c r="IGE60" s="861"/>
      <c r="IGF60" s="861"/>
      <c r="IGO60" s="861"/>
      <c r="IGP60" s="861"/>
      <c r="IGY60" s="861"/>
      <c r="IGZ60" s="861"/>
      <c r="IHI60" s="861"/>
      <c r="IHJ60" s="861"/>
      <c r="IHS60" s="861"/>
      <c r="IHT60" s="861"/>
      <c r="IIC60" s="861"/>
      <c r="IID60" s="861"/>
      <c r="IIM60" s="861"/>
      <c r="IIN60" s="861"/>
      <c r="IIW60" s="861"/>
      <c r="IIX60" s="861"/>
      <c r="IJG60" s="861"/>
      <c r="IJH60" s="861"/>
      <c r="IJQ60" s="861"/>
      <c r="IJR60" s="861"/>
      <c r="IKA60" s="861"/>
      <c r="IKB60" s="861"/>
      <c r="IKK60" s="861"/>
      <c r="IKL60" s="861"/>
      <c r="IKU60" s="861"/>
      <c r="IKV60" s="861"/>
      <c r="ILE60" s="861"/>
      <c r="ILF60" s="861"/>
      <c r="ILO60" s="861"/>
      <c r="ILP60" s="861"/>
      <c r="ILY60" s="861"/>
      <c r="ILZ60" s="861"/>
      <c r="IMI60" s="861"/>
      <c r="IMJ60" s="861"/>
      <c r="IMS60" s="861"/>
      <c r="IMT60" s="861"/>
      <c r="INC60" s="861"/>
      <c r="IND60" s="861"/>
      <c r="INM60" s="861"/>
      <c r="INN60" s="861"/>
      <c r="INW60" s="861"/>
      <c r="INX60" s="861"/>
      <c r="IOG60" s="861"/>
      <c r="IOH60" s="861"/>
      <c r="IOQ60" s="861"/>
      <c r="IOR60" s="861"/>
      <c r="IPA60" s="861"/>
      <c r="IPB60" s="861"/>
      <c r="IPK60" s="861"/>
      <c r="IPL60" s="861"/>
      <c r="IPU60" s="861"/>
      <c r="IPV60" s="861"/>
      <c r="IQE60" s="861"/>
      <c r="IQF60" s="861"/>
      <c r="IQO60" s="861"/>
      <c r="IQP60" s="861"/>
      <c r="IQY60" s="861"/>
      <c r="IQZ60" s="861"/>
      <c r="IRI60" s="861"/>
      <c r="IRJ60" s="861"/>
      <c r="IRS60" s="861"/>
      <c r="IRT60" s="861"/>
      <c r="ISC60" s="861"/>
      <c r="ISD60" s="861"/>
      <c r="ISM60" s="861"/>
      <c r="ISN60" s="861"/>
      <c r="ISW60" s="861"/>
      <c r="ISX60" s="861"/>
      <c r="ITG60" s="861"/>
      <c r="ITH60" s="861"/>
      <c r="ITQ60" s="861"/>
      <c r="ITR60" s="861"/>
      <c r="IUA60" s="861"/>
      <c r="IUB60" s="861"/>
      <c r="IUK60" s="861"/>
      <c r="IUL60" s="861"/>
      <c r="IUU60" s="861"/>
      <c r="IUV60" s="861"/>
      <c r="IVE60" s="861"/>
      <c r="IVF60" s="861"/>
      <c r="IVO60" s="861"/>
      <c r="IVP60" s="861"/>
      <c r="IVY60" s="861"/>
      <c r="IVZ60" s="861"/>
      <c r="IWI60" s="861"/>
      <c r="IWJ60" s="861"/>
      <c r="IWS60" s="861"/>
      <c r="IWT60" s="861"/>
      <c r="IXC60" s="861"/>
      <c r="IXD60" s="861"/>
      <c r="IXM60" s="861"/>
      <c r="IXN60" s="861"/>
      <c r="IXW60" s="861"/>
      <c r="IXX60" s="861"/>
      <c r="IYG60" s="861"/>
      <c r="IYH60" s="861"/>
      <c r="IYQ60" s="861"/>
      <c r="IYR60" s="861"/>
      <c r="IZA60" s="861"/>
      <c r="IZB60" s="861"/>
      <c r="IZK60" s="861"/>
      <c r="IZL60" s="861"/>
      <c r="IZU60" s="861"/>
      <c r="IZV60" s="861"/>
      <c r="JAE60" s="861"/>
      <c r="JAF60" s="861"/>
      <c r="JAO60" s="861"/>
      <c r="JAP60" s="861"/>
      <c r="JAY60" s="861"/>
      <c r="JAZ60" s="861"/>
      <c r="JBI60" s="861"/>
      <c r="JBJ60" s="861"/>
      <c r="JBS60" s="861"/>
      <c r="JBT60" s="861"/>
      <c r="JCC60" s="861"/>
      <c r="JCD60" s="861"/>
      <c r="JCM60" s="861"/>
      <c r="JCN60" s="861"/>
      <c r="JCW60" s="861"/>
      <c r="JCX60" s="861"/>
      <c r="JDG60" s="861"/>
      <c r="JDH60" s="861"/>
      <c r="JDQ60" s="861"/>
      <c r="JDR60" s="861"/>
      <c r="JEA60" s="861"/>
      <c r="JEB60" s="861"/>
      <c r="JEK60" s="861"/>
      <c r="JEL60" s="861"/>
      <c r="JEU60" s="861"/>
      <c r="JEV60" s="861"/>
      <c r="JFE60" s="861"/>
      <c r="JFF60" s="861"/>
      <c r="JFO60" s="861"/>
      <c r="JFP60" s="861"/>
      <c r="JFY60" s="861"/>
      <c r="JFZ60" s="861"/>
      <c r="JGI60" s="861"/>
      <c r="JGJ60" s="861"/>
      <c r="JGS60" s="861"/>
      <c r="JGT60" s="861"/>
      <c r="JHC60" s="861"/>
      <c r="JHD60" s="861"/>
      <c r="JHM60" s="861"/>
      <c r="JHN60" s="861"/>
      <c r="JHW60" s="861"/>
      <c r="JHX60" s="861"/>
      <c r="JIG60" s="861"/>
      <c r="JIH60" s="861"/>
      <c r="JIQ60" s="861"/>
      <c r="JIR60" s="861"/>
      <c r="JJA60" s="861"/>
      <c r="JJB60" s="861"/>
      <c r="JJK60" s="861"/>
      <c r="JJL60" s="861"/>
      <c r="JJU60" s="861"/>
      <c r="JJV60" s="861"/>
      <c r="JKE60" s="861"/>
      <c r="JKF60" s="861"/>
      <c r="JKO60" s="861"/>
      <c r="JKP60" s="861"/>
      <c r="JKY60" s="861"/>
      <c r="JKZ60" s="861"/>
      <c r="JLI60" s="861"/>
      <c r="JLJ60" s="861"/>
      <c r="JLS60" s="861"/>
      <c r="JLT60" s="861"/>
      <c r="JMC60" s="861"/>
      <c r="JMD60" s="861"/>
      <c r="JMM60" s="861"/>
      <c r="JMN60" s="861"/>
      <c r="JMW60" s="861"/>
      <c r="JMX60" s="861"/>
      <c r="JNG60" s="861"/>
      <c r="JNH60" s="861"/>
      <c r="JNQ60" s="861"/>
      <c r="JNR60" s="861"/>
      <c r="JOA60" s="861"/>
      <c r="JOB60" s="861"/>
      <c r="JOK60" s="861"/>
      <c r="JOL60" s="861"/>
      <c r="JOU60" s="861"/>
      <c r="JOV60" s="861"/>
      <c r="JPE60" s="861"/>
      <c r="JPF60" s="861"/>
      <c r="JPO60" s="861"/>
      <c r="JPP60" s="861"/>
      <c r="JPY60" s="861"/>
      <c r="JPZ60" s="861"/>
      <c r="JQI60" s="861"/>
      <c r="JQJ60" s="861"/>
      <c r="JQS60" s="861"/>
      <c r="JQT60" s="861"/>
      <c r="JRC60" s="861"/>
      <c r="JRD60" s="861"/>
      <c r="JRM60" s="861"/>
      <c r="JRN60" s="861"/>
      <c r="JRW60" s="861"/>
      <c r="JRX60" s="861"/>
      <c r="JSG60" s="861"/>
      <c r="JSH60" s="861"/>
      <c r="JSQ60" s="861"/>
      <c r="JSR60" s="861"/>
      <c r="JTA60" s="861"/>
      <c r="JTB60" s="861"/>
      <c r="JTK60" s="861"/>
      <c r="JTL60" s="861"/>
      <c r="JTU60" s="861"/>
      <c r="JTV60" s="861"/>
      <c r="JUE60" s="861"/>
      <c r="JUF60" s="861"/>
      <c r="JUO60" s="861"/>
      <c r="JUP60" s="861"/>
      <c r="JUY60" s="861"/>
      <c r="JUZ60" s="861"/>
      <c r="JVI60" s="861"/>
      <c r="JVJ60" s="861"/>
      <c r="JVS60" s="861"/>
      <c r="JVT60" s="861"/>
      <c r="JWC60" s="861"/>
      <c r="JWD60" s="861"/>
      <c r="JWM60" s="861"/>
      <c r="JWN60" s="861"/>
      <c r="JWW60" s="861"/>
      <c r="JWX60" s="861"/>
      <c r="JXG60" s="861"/>
      <c r="JXH60" s="861"/>
      <c r="JXQ60" s="861"/>
      <c r="JXR60" s="861"/>
      <c r="JYA60" s="861"/>
      <c r="JYB60" s="861"/>
      <c r="JYK60" s="861"/>
      <c r="JYL60" s="861"/>
      <c r="JYU60" s="861"/>
      <c r="JYV60" s="861"/>
      <c r="JZE60" s="861"/>
      <c r="JZF60" s="861"/>
      <c r="JZO60" s="861"/>
      <c r="JZP60" s="861"/>
      <c r="JZY60" s="861"/>
      <c r="JZZ60" s="861"/>
      <c r="KAI60" s="861"/>
      <c r="KAJ60" s="861"/>
      <c r="KAS60" s="861"/>
      <c r="KAT60" s="861"/>
      <c r="KBC60" s="861"/>
      <c r="KBD60" s="861"/>
      <c r="KBM60" s="861"/>
      <c r="KBN60" s="861"/>
      <c r="KBW60" s="861"/>
      <c r="KBX60" s="861"/>
      <c r="KCG60" s="861"/>
      <c r="KCH60" s="861"/>
      <c r="KCQ60" s="861"/>
      <c r="KCR60" s="861"/>
      <c r="KDA60" s="861"/>
      <c r="KDB60" s="861"/>
      <c r="KDK60" s="861"/>
      <c r="KDL60" s="861"/>
      <c r="KDU60" s="861"/>
      <c r="KDV60" s="861"/>
      <c r="KEE60" s="861"/>
      <c r="KEF60" s="861"/>
      <c r="KEO60" s="861"/>
      <c r="KEP60" s="861"/>
      <c r="KEY60" s="861"/>
      <c r="KEZ60" s="861"/>
      <c r="KFI60" s="861"/>
      <c r="KFJ60" s="861"/>
      <c r="KFS60" s="861"/>
      <c r="KFT60" s="861"/>
      <c r="KGC60" s="861"/>
      <c r="KGD60" s="861"/>
      <c r="KGM60" s="861"/>
      <c r="KGN60" s="861"/>
      <c r="KGW60" s="861"/>
      <c r="KGX60" s="861"/>
      <c r="KHG60" s="861"/>
      <c r="KHH60" s="861"/>
      <c r="KHQ60" s="861"/>
      <c r="KHR60" s="861"/>
      <c r="KIA60" s="861"/>
      <c r="KIB60" s="861"/>
      <c r="KIK60" s="861"/>
      <c r="KIL60" s="861"/>
      <c r="KIU60" s="861"/>
      <c r="KIV60" s="861"/>
      <c r="KJE60" s="861"/>
      <c r="KJF60" s="861"/>
      <c r="KJO60" s="861"/>
      <c r="KJP60" s="861"/>
      <c r="KJY60" s="861"/>
      <c r="KJZ60" s="861"/>
      <c r="KKI60" s="861"/>
      <c r="KKJ60" s="861"/>
      <c r="KKS60" s="861"/>
      <c r="KKT60" s="861"/>
      <c r="KLC60" s="861"/>
      <c r="KLD60" s="861"/>
      <c r="KLM60" s="861"/>
      <c r="KLN60" s="861"/>
      <c r="KLW60" s="861"/>
      <c r="KLX60" s="861"/>
      <c r="KMG60" s="861"/>
      <c r="KMH60" s="861"/>
      <c r="KMQ60" s="861"/>
      <c r="KMR60" s="861"/>
      <c r="KNA60" s="861"/>
      <c r="KNB60" s="861"/>
      <c r="KNK60" s="861"/>
      <c r="KNL60" s="861"/>
      <c r="KNU60" s="861"/>
      <c r="KNV60" s="861"/>
      <c r="KOE60" s="861"/>
      <c r="KOF60" s="861"/>
      <c r="KOO60" s="861"/>
      <c r="KOP60" s="861"/>
      <c r="KOY60" s="861"/>
      <c r="KOZ60" s="861"/>
      <c r="KPI60" s="861"/>
      <c r="KPJ60" s="861"/>
      <c r="KPS60" s="861"/>
      <c r="KPT60" s="861"/>
      <c r="KQC60" s="861"/>
      <c r="KQD60" s="861"/>
      <c r="KQM60" s="861"/>
      <c r="KQN60" s="861"/>
      <c r="KQW60" s="861"/>
      <c r="KQX60" s="861"/>
      <c r="KRG60" s="861"/>
      <c r="KRH60" s="861"/>
      <c r="KRQ60" s="861"/>
      <c r="KRR60" s="861"/>
      <c r="KSA60" s="861"/>
      <c r="KSB60" s="861"/>
      <c r="KSK60" s="861"/>
      <c r="KSL60" s="861"/>
      <c r="KSU60" s="861"/>
      <c r="KSV60" s="861"/>
      <c r="KTE60" s="861"/>
      <c r="KTF60" s="861"/>
      <c r="KTO60" s="861"/>
      <c r="KTP60" s="861"/>
      <c r="KTY60" s="861"/>
      <c r="KTZ60" s="861"/>
      <c r="KUI60" s="861"/>
      <c r="KUJ60" s="861"/>
      <c r="KUS60" s="861"/>
      <c r="KUT60" s="861"/>
      <c r="KVC60" s="861"/>
      <c r="KVD60" s="861"/>
      <c r="KVM60" s="861"/>
      <c r="KVN60" s="861"/>
      <c r="KVW60" s="861"/>
      <c r="KVX60" s="861"/>
      <c r="KWG60" s="861"/>
      <c r="KWH60" s="861"/>
      <c r="KWQ60" s="861"/>
      <c r="KWR60" s="861"/>
      <c r="KXA60" s="861"/>
      <c r="KXB60" s="861"/>
      <c r="KXK60" s="861"/>
      <c r="KXL60" s="861"/>
      <c r="KXU60" s="861"/>
      <c r="KXV60" s="861"/>
      <c r="KYE60" s="861"/>
      <c r="KYF60" s="861"/>
      <c r="KYO60" s="861"/>
      <c r="KYP60" s="861"/>
      <c r="KYY60" s="861"/>
      <c r="KYZ60" s="861"/>
      <c r="KZI60" s="861"/>
      <c r="KZJ60" s="861"/>
      <c r="KZS60" s="861"/>
      <c r="KZT60" s="861"/>
      <c r="LAC60" s="861"/>
      <c r="LAD60" s="861"/>
      <c r="LAM60" s="861"/>
      <c r="LAN60" s="861"/>
      <c r="LAW60" s="861"/>
      <c r="LAX60" s="861"/>
      <c r="LBG60" s="861"/>
      <c r="LBH60" s="861"/>
      <c r="LBQ60" s="861"/>
      <c r="LBR60" s="861"/>
      <c r="LCA60" s="861"/>
      <c r="LCB60" s="861"/>
      <c r="LCK60" s="861"/>
      <c r="LCL60" s="861"/>
      <c r="LCU60" s="861"/>
      <c r="LCV60" s="861"/>
      <c r="LDE60" s="861"/>
      <c r="LDF60" s="861"/>
      <c r="LDO60" s="861"/>
      <c r="LDP60" s="861"/>
      <c r="LDY60" s="861"/>
      <c r="LDZ60" s="861"/>
      <c r="LEI60" s="861"/>
      <c r="LEJ60" s="861"/>
      <c r="LES60" s="861"/>
      <c r="LET60" s="861"/>
      <c r="LFC60" s="861"/>
      <c r="LFD60" s="861"/>
      <c r="LFM60" s="861"/>
      <c r="LFN60" s="861"/>
      <c r="LFW60" s="861"/>
      <c r="LFX60" s="861"/>
      <c r="LGG60" s="861"/>
      <c r="LGH60" s="861"/>
      <c r="LGQ60" s="861"/>
      <c r="LGR60" s="861"/>
      <c r="LHA60" s="861"/>
      <c r="LHB60" s="861"/>
      <c r="LHK60" s="861"/>
      <c r="LHL60" s="861"/>
      <c r="LHU60" s="861"/>
      <c r="LHV60" s="861"/>
      <c r="LIE60" s="861"/>
      <c r="LIF60" s="861"/>
      <c r="LIO60" s="861"/>
      <c r="LIP60" s="861"/>
      <c r="LIY60" s="861"/>
      <c r="LIZ60" s="861"/>
      <c r="LJI60" s="861"/>
      <c r="LJJ60" s="861"/>
      <c r="LJS60" s="861"/>
      <c r="LJT60" s="861"/>
      <c r="LKC60" s="861"/>
      <c r="LKD60" s="861"/>
      <c r="LKM60" s="861"/>
      <c r="LKN60" s="861"/>
      <c r="LKW60" s="861"/>
      <c r="LKX60" s="861"/>
      <c r="LLG60" s="861"/>
      <c r="LLH60" s="861"/>
      <c r="LLQ60" s="861"/>
      <c r="LLR60" s="861"/>
      <c r="LMA60" s="861"/>
      <c r="LMB60" s="861"/>
      <c r="LMK60" s="861"/>
      <c r="LML60" s="861"/>
      <c r="LMU60" s="861"/>
      <c r="LMV60" s="861"/>
      <c r="LNE60" s="861"/>
      <c r="LNF60" s="861"/>
      <c r="LNO60" s="861"/>
      <c r="LNP60" s="861"/>
      <c r="LNY60" s="861"/>
      <c r="LNZ60" s="861"/>
      <c r="LOI60" s="861"/>
      <c r="LOJ60" s="861"/>
      <c r="LOS60" s="861"/>
      <c r="LOT60" s="861"/>
      <c r="LPC60" s="861"/>
      <c r="LPD60" s="861"/>
      <c r="LPM60" s="861"/>
      <c r="LPN60" s="861"/>
      <c r="LPW60" s="861"/>
      <c r="LPX60" s="861"/>
      <c r="LQG60" s="861"/>
      <c r="LQH60" s="861"/>
      <c r="LQQ60" s="861"/>
      <c r="LQR60" s="861"/>
      <c r="LRA60" s="861"/>
      <c r="LRB60" s="861"/>
      <c r="LRK60" s="861"/>
      <c r="LRL60" s="861"/>
      <c r="LRU60" s="861"/>
      <c r="LRV60" s="861"/>
      <c r="LSE60" s="861"/>
      <c r="LSF60" s="861"/>
      <c r="LSO60" s="861"/>
      <c r="LSP60" s="861"/>
      <c r="LSY60" s="861"/>
      <c r="LSZ60" s="861"/>
      <c r="LTI60" s="861"/>
      <c r="LTJ60" s="861"/>
      <c r="LTS60" s="861"/>
      <c r="LTT60" s="861"/>
      <c r="LUC60" s="861"/>
      <c r="LUD60" s="861"/>
      <c r="LUM60" s="861"/>
      <c r="LUN60" s="861"/>
      <c r="LUW60" s="861"/>
      <c r="LUX60" s="861"/>
      <c r="LVG60" s="861"/>
      <c r="LVH60" s="861"/>
      <c r="LVQ60" s="861"/>
      <c r="LVR60" s="861"/>
      <c r="LWA60" s="861"/>
      <c r="LWB60" s="861"/>
      <c r="LWK60" s="861"/>
      <c r="LWL60" s="861"/>
      <c r="LWU60" s="861"/>
      <c r="LWV60" s="861"/>
      <c r="LXE60" s="861"/>
      <c r="LXF60" s="861"/>
      <c r="LXO60" s="861"/>
      <c r="LXP60" s="861"/>
      <c r="LXY60" s="861"/>
      <c r="LXZ60" s="861"/>
      <c r="LYI60" s="861"/>
      <c r="LYJ60" s="861"/>
      <c r="LYS60" s="861"/>
      <c r="LYT60" s="861"/>
      <c r="LZC60" s="861"/>
      <c r="LZD60" s="861"/>
      <c r="LZM60" s="861"/>
      <c r="LZN60" s="861"/>
      <c r="LZW60" s="861"/>
      <c r="LZX60" s="861"/>
      <c r="MAG60" s="861"/>
      <c r="MAH60" s="861"/>
      <c r="MAQ60" s="861"/>
      <c r="MAR60" s="861"/>
      <c r="MBA60" s="861"/>
      <c r="MBB60" s="861"/>
      <c r="MBK60" s="861"/>
      <c r="MBL60" s="861"/>
      <c r="MBU60" s="861"/>
      <c r="MBV60" s="861"/>
      <c r="MCE60" s="861"/>
      <c r="MCF60" s="861"/>
      <c r="MCO60" s="861"/>
      <c r="MCP60" s="861"/>
      <c r="MCY60" s="861"/>
      <c r="MCZ60" s="861"/>
      <c r="MDI60" s="861"/>
      <c r="MDJ60" s="861"/>
      <c r="MDS60" s="861"/>
      <c r="MDT60" s="861"/>
      <c r="MEC60" s="861"/>
      <c r="MED60" s="861"/>
      <c r="MEM60" s="861"/>
      <c r="MEN60" s="861"/>
      <c r="MEW60" s="861"/>
      <c r="MEX60" s="861"/>
      <c r="MFG60" s="861"/>
      <c r="MFH60" s="861"/>
      <c r="MFQ60" s="861"/>
      <c r="MFR60" s="861"/>
      <c r="MGA60" s="861"/>
      <c r="MGB60" s="861"/>
      <c r="MGK60" s="861"/>
      <c r="MGL60" s="861"/>
      <c r="MGU60" s="861"/>
      <c r="MGV60" s="861"/>
      <c r="MHE60" s="861"/>
      <c r="MHF60" s="861"/>
      <c r="MHO60" s="861"/>
      <c r="MHP60" s="861"/>
      <c r="MHY60" s="861"/>
      <c r="MHZ60" s="861"/>
      <c r="MII60" s="861"/>
      <c r="MIJ60" s="861"/>
      <c r="MIS60" s="861"/>
      <c r="MIT60" s="861"/>
      <c r="MJC60" s="861"/>
      <c r="MJD60" s="861"/>
      <c r="MJM60" s="861"/>
      <c r="MJN60" s="861"/>
      <c r="MJW60" s="861"/>
      <c r="MJX60" s="861"/>
      <c r="MKG60" s="861"/>
      <c r="MKH60" s="861"/>
      <c r="MKQ60" s="861"/>
      <c r="MKR60" s="861"/>
      <c r="MLA60" s="861"/>
      <c r="MLB60" s="861"/>
      <c r="MLK60" s="861"/>
      <c r="MLL60" s="861"/>
      <c r="MLU60" s="861"/>
      <c r="MLV60" s="861"/>
      <c r="MME60" s="861"/>
      <c r="MMF60" s="861"/>
      <c r="MMO60" s="861"/>
      <c r="MMP60" s="861"/>
      <c r="MMY60" s="861"/>
      <c r="MMZ60" s="861"/>
      <c r="MNI60" s="861"/>
      <c r="MNJ60" s="861"/>
      <c r="MNS60" s="861"/>
      <c r="MNT60" s="861"/>
      <c r="MOC60" s="861"/>
      <c r="MOD60" s="861"/>
      <c r="MOM60" s="861"/>
      <c r="MON60" s="861"/>
      <c r="MOW60" s="861"/>
      <c r="MOX60" s="861"/>
      <c r="MPG60" s="861"/>
      <c r="MPH60" s="861"/>
      <c r="MPQ60" s="861"/>
      <c r="MPR60" s="861"/>
      <c r="MQA60" s="861"/>
      <c r="MQB60" s="861"/>
      <c r="MQK60" s="861"/>
      <c r="MQL60" s="861"/>
      <c r="MQU60" s="861"/>
      <c r="MQV60" s="861"/>
      <c r="MRE60" s="861"/>
      <c r="MRF60" s="861"/>
      <c r="MRO60" s="861"/>
      <c r="MRP60" s="861"/>
      <c r="MRY60" s="861"/>
      <c r="MRZ60" s="861"/>
      <c r="MSI60" s="861"/>
      <c r="MSJ60" s="861"/>
      <c r="MSS60" s="861"/>
      <c r="MST60" s="861"/>
      <c r="MTC60" s="861"/>
      <c r="MTD60" s="861"/>
      <c r="MTM60" s="861"/>
      <c r="MTN60" s="861"/>
      <c r="MTW60" s="861"/>
      <c r="MTX60" s="861"/>
      <c r="MUG60" s="861"/>
      <c r="MUH60" s="861"/>
      <c r="MUQ60" s="861"/>
      <c r="MUR60" s="861"/>
      <c r="MVA60" s="861"/>
      <c r="MVB60" s="861"/>
      <c r="MVK60" s="861"/>
      <c r="MVL60" s="861"/>
      <c r="MVU60" s="861"/>
      <c r="MVV60" s="861"/>
      <c r="MWE60" s="861"/>
      <c r="MWF60" s="861"/>
      <c r="MWO60" s="861"/>
      <c r="MWP60" s="861"/>
      <c r="MWY60" s="861"/>
      <c r="MWZ60" s="861"/>
      <c r="MXI60" s="861"/>
      <c r="MXJ60" s="861"/>
      <c r="MXS60" s="861"/>
      <c r="MXT60" s="861"/>
      <c r="MYC60" s="861"/>
      <c r="MYD60" s="861"/>
      <c r="MYM60" s="861"/>
      <c r="MYN60" s="861"/>
      <c r="MYW60" s="861"/>
      <c r="MYX60" s="861"/>
      <c r="MZG60" s="861"/>
      <c r="MZH60" s="861"/>
      <c r="MZQ60" s="861"/>
      <c r="MZR60" s="861"/>
      <c r="NAA60" s="861"/>
      <c r="NAB60" s="861"/>
      <c r="NAK60" s="861"/>
      <c r="NAL60" s="861"/>
      <c r="NAU60" s="861"/>
      <c r="NAV60" s="861"/>
      <c r="NBE60" s="861"/>
      <c r="NBF60" s="861"/>
      <c r="NBO60" s="861"/>
      <c r="NBP60" s="861"/>
      <c r="NBY60" s="861"/>
      <c r="NBZ60" s="861"/>
      <c r="NCI60" s="861"/>
      <c r="NCJ60" s="861"/>
      <c r="NCS60" s="861"/>
      <c r="NCT60" s="861"/>
      <c r="NDC60" s="861"/>
      <c r="NDD60" s="861"/>
      <c r="NDM60" s="861"/>
      <c r="NDN60" s="861"/>
      <c r="NDW60" s="861"/>
      <c r="NDX60" s="861"/>
      <c r="NEG60" s="861"/>
      <c r="NEH60" s="861"/>
      <c r="NEQ60" s="861"/>
      <c r="NER60" s="861"/>
      <c r="NFA60" s="861"/>
      <c r="NFB60" s="861"/>
      <c r="NFK60" s="861"/>
      <c r="NFL60" s="861"/>
      <c r="NFU60" s="861"/>
      <c r="NFV60" s="861"/>
      <c r="NGE60" s="861"/>
      <c r="NGF60" s="861"/>
      <c r="NGO60" s="861"/>
      <c r="NGP60" s="861"/>
      <c r="NGY60" s="861"/>
      <c r="NGZ60" s="861"/>
      <c r="NHI60" s="861"/>
      <c r="NHJ60" s="861"/>
      <c r="NHS60" s="861"/>
      <c r="NHT60" s="861"/>
      <c r="NIC60" s="861"/>
      <c r="NID60" s="861"/>
      <c r="NIM60" s="861"/>
      <c r="NIN60" s="861"/>
      <c r="NIW60" s="861"/>
      <c r="NIX60" s="861"/>
      <c r="NJG60" s="861"/>
      <c r="NJH60" s="861"/>
      <c r="NJQ60" s="861"/>
      <c r="NJR60" s="861"/>
      <c r="NKA60" s="861"/>
      <c r="NKB60" s="861"/>
      <c r="NKK60" s="861"/>
      <c r="NKL60" s="861"/>
      <c r="NKU60" s="861"/>
      <c r="NKV60" s="861"/>
      <c r="NLE60" s="861"/>
      <c r="NLF60" s="861"/>
      <c r="NLO60" s="861"/>
      <c r="NLP60" s="861"/>
      <c r="NLY60" s="861"/>
      <c r="NLZ60" s="861"/>
      <c r="NMI60" s="861"/>
      <c r="NMJ60" s="861"/>
      <c r="NMS60" s="861"/>
      <c r="NMT60" s="861"/>
      <c r="NNC60" s="861"/>
      <c r="NND60" s="861"/>
      <c r="NNM60" s="861"/>
      <c r="NNN60" s="861"/>
      <c r="NNW60" s="861"/>
      <c r="NNX60" s="861"/>
      <c r="NOG60" s="861"/>
      <c r="NOH60" s="861"/>
      <c r="NOQ60" s="861"/>
      <c r="NOR60" s="861"/>
      <c r="NPA60" s="861"/>
      <c r="NPB60" s="861"/>
      <c r="NPK60" s="861"/>
      <c r="NPL60" s="861"/>
      <c r="NPU60" s="861"/>
      <c r="NPV60" s="861"/>
      <c r="NQE60" s="861"/>
      <c r="NQF60" s="861"/>
      <c r="NQO60" s="861"/>
      <c r="NQP60" s="861"/>
      <c r="NQY60" s="861"/>
      <c r="NQZ60" s="861"/>
      <c r="NRI60" s="861"/>
      <c r="NRJ60" s="861"/>
      <c r="NRS60" s="861"/>
      <c r="NRT60" s="861"/>
      <c r="NSC60" s="861"/>
      <c r="NSD60" s="861"/>
      <c r="NSM60" s="861"/>
      <c r="NSN60" s="861"/>
      <c r="NSW60" s="861"/>
      <c r="NSX60" s="861"/>
      <c r="NTG60" s="861"/>
      <c r="NTH60" s="861"/>
      <c r="NTQ60" s="861"/>
      <c r="NTR60" s="861"/>
      <c r="NUA60" s="861"/>
      <c r="NUB60" s="861"/>
      <c r="NUK60" s="861"/>
      <c r="NUL60" s="861"/>
      <c r="NUU60" s="861"/>
      <c r="NUV60" s="861"/>
      <c r="NVE60" s="861"/>
      <c r="NVF60" s="861"/>
      <c r="NVO60" s="861"/>
      <c r="NVP60" s="861"/>
      <c r="NVY60" s="861"/>
      <c r="NVZ60" s="861"/>
      <c r="NWI60" s="861"/>
      <c r="NWJ60" s="861"/>
      <c r="NWS60" s="861"/>
      <c r="NWT60" s="861"/>
      <c r="NXC60" s="861"/>
      <c r="NXD60" s="861"/>
      <c r="NXM60" s="861"/>
      <c r="NXN60" s="861"/>
      <c r="NXW60" s="861"/>
      <c r="NXX60" s="861"/>
      <c r="NYG60" s="861"/>
      <c r="NYH60" s="861"/>
      <c r="NYQ60" s="861"/>
      <c r="NYR60" s="861"/>
      <c r="NZA60" s="861"/>
      <c r="NZB60" s="861"/>
      <c r="NZK60" s="861"/>
      <c r="NZL60" s="861"/>
      <c r="NZU60" s="861"/>
      <c r="NZV60" s="861"/>
      <c r="OAE60" s="861"/>
      <c r="OAF60" s="861"/>
      <c r="OAO60" s="861"/>
      <c r="OAP60" s="861"/>
      <c r="OAY60" s="861"/>
      <c r="OAZ60" s="861"/>
      <c r="OBI60" s="861"/>
      <c r="OBJ60" s="861"/>
      <c r="OBS60" s="861"/>
      <c r="OBT60" s="861"/>
      <c r="OCC60" s="861"/>
      <c r="OCD60" s="861"/>
      <c r="OCM60" s="861"/>
      <c r="OCN60" s="861"/>
      <c r="OCW60" s="861"/>
      <c r="OCX60" s="861"/>
      <c r="ODG60" s="861"/>
      <c r="ODH60" s="861"/>
      <c r="ODQ60" s="861"/>
      <c r="ODR60" s="861"/>
      <c r="OEA60" s="861"/>
      <c r="OEB60" s="861"/>
      <c r="OEK60" s="861"/>
      <c r="OEL60" s="861"/>
      <c r="OEU60" s="861"/>
      <c r="OEV60" s="861"/>
      <c r="OFE60" s="861"/>
      <c r="OFF60" s="861"/>
      <c r="OFO60" s="861"/>
      <c r="OFP60" s="861"/>
      <c r="OFY60" s="861"/>
      <c r="OFZ60" s="861"/>
      <c r="OGI60" s="861"/>
      <c r="OGJ60" s="861"/>
      <c r="OGS60" s="861"/>
      <c r="OGT60" s="861"/>
      <c r="OHC60" s="861"/>
      <c r="OHD60" s="861"/>
      <c r="OHM60" s="861"/>
      <c r="OHN60" s="861"/>
      <c r="OHW60" s="861"/>
      <c r="OHX60" s="861"/>
      <c r="OIG60" s="861"/>
      <c r="OIH60" s="861"/>
      <c r="OIQ60" s="861"/>
      <c r="OIR60" s="861"/>
      <c r="OJA60" s="861"/>
      <c r="OJB60" s="861"/>
      <c r="OJK60" s="861"/>
      <c r="OJL60" s="861"/>
      <c r="OJU60" s="861"/>
      <c r="OJV60" s="861"/>
      <c r="OKE60" s="861"/>
      <c r="OKF60" s="861"/>
      <c r="OKO60" s="861"/>
      <c r="OKP60" s="861"/>
      <c r="OKY60" s="861"/>
      <c r="OKZ60" s="861"/>
      <c r="OLI60" s="861"/>
      <c r="OLJ60" s="861"/>
      <c r="OLS60" s="861"/>
      <c r="OLT60" s="861"/>
      <c r="OMC60" s="861"/>
      <c r="OMD60" s="861"/>
      <c r="OMM60" s="861"/>
      <c r="OMN60" s="861"/>
      <c r="OMW60" s="861"/>
      <c r="OMX60" s="861"/>
      <c r="ONG60" s="861"/>
      <c r="ONH60" s="861"/>
      <c r="ONQ60" s="861"/>
      <c r="ONR60" s="861"/>
      <c r="OOA60" s="861"/>
      <c r="OOB60" s="861"/>
      <c r="OOK60" s="861"/>
      <c r="OOL60" s="861"/>
      <c r="OOU60" s="861"/>
      <c r="OOV60" s="861"/>
      <c r="OPE60" s="861"/>
      <c r="OPF60" s="861"/>
      <c r="OPO60" s="861"/>
      <c r="OPP60" s="861"/>
      <c r="OPY60" s="861"/>
      <c r="OPZ60" s="861"/>
      <c r="OQI60" s="861"/>
      <c r="OQJ60" s="861"/>
      <c r="OQS60" s="861"/>
      <c r="OQT60" s="861"/>
      <c r="ORC60" s="861"/>
      <c r="ORD60" s="861"/>
      <c r="ORM60" s="861"/>
      <c r="ORN60" s="861"/>
      <c r="ORW60" s="861"/>
      <c r="ORX60" s="861"/>
      <c r="OSG60" s="861"/>
      <c r="OSH60" s="861"/>
      <c r="OSQ60" s="861"/>
      <c r="OSR60" s="861"/>
      <c r="OTA60" s="861"/>
      <c r="OTB60" s="861"/>
      <c r="OTK60" s="861"/>
      <c r="OTL60" s="861"/>
      <c r="OTU60" s="861"/>
      <c r="OTV60" s="861"/>
      <c r="OUE60" s="861"/>
      <c r="OUF60" s="861"/>
      <c r="OUO60" s="861"/>
      <c r="OUP60" s="861"/>
      <c r="OUY60" s="861"/>
      <c r="OUZ60" s="861"/>
      <c r="OVI60" s="861"/>
      <c r="OVJ60" s="861"/>
      <c r="OVS60" s="861"/>
      <c r="OVT60" s="861"/>
      <c r="OWC60" s="861"/>
      <c r="OWD60" s="861"/>
      <c r="OWM60" s="861"/>
      <c r="OWN60" s="861"/>
      <c r="OWW60" s="861"/>
      <c r="OWX60" s="861"/>
      <c r="OXG60" s="861"/>
      <c r="OXH60" s="861"/>
      <c r="OXQ60" s="861"/>
      <c r="OXR60" s="861"/>
      <c r="OYA60" s="861"/>
      <c r="OYB60" s="861"/>
      <c r="OYK60" s="861"/>
      <c r="OYL60" s="861"/>
      <c r="OYU60" s="861"/>
      <c r="OYV60" s="861"/>
      <c r="OZE60" s="861"/>
      <c r="OZF60" s="861"/>
      <c r="OZO60" s="861"/>
      <c r="OZP60" s="861"/>
      <c r="OZY60" s="861"/>
      <c r="OZZ60" s="861"/>
      <c r="PAI60" s="861"/>
      <c r="PAJ60" s="861"/>
      <c r="PAS60" s="861"/>
      <c r="PAT60" s="861"/>
      <c r="PBC60" s="861"/>
      <c r="PBD60" s="861"/>
      <c r="PBM60" s="861"/>
      <c r="PBN60" s="861"/>
      <c r="PBW60" s="861"/>
      <c r="PBX60" s="861"/>
      <c r="PCG60" s="861"/>
      <c r="PCH60" s="861"/>
      <c r="PCQ60" s="861"/>
      <c r="PCR60" s="861"/>
      <c r="PDA60" s="861"/>
      <c r="PDB60" s="861"/>
      <c r="PDK60" s="861"/>
      <c r="PDL60" s="861"/>
      <c r="PDU60" s="861"/>
      <c r="PDV60" s="861"/>
      <c r="PEE60" s="861"/>
      <c r="PEF60" s="861"/>
      <c r="PEO60" s="861"/>
      <c r="PEP60" s="861"/>
      <c r="PEY60" s="861"/>
      <c r="PEZ60" s="861"/>
      <c r="PFI60" s="861"/>
      <c r="PFJ60" s="861"/>
      <c r="PFS60" s="861"/>
      <c r="PFT60" s="861"/>
      <c r="PGC60" s="861"/>
      <c r="PGD60" s="861"/>
      <c r="PGM60" s="861"/>
      <c r="PGN60" s="861"/>
      <c r="PGW60" s="861"/>
      <c r="PGX60" s="861"/>
      <c r="PHG60" s="861"/>
      <c r="PHH60" s="861"/>
      <c r="PHQ60" s="861"/>
      <c r="PHR60" s="861"/>
      <c r="PIA60" s="861"/>
      <c r="PIB60" s="861"/>
      <c r="PIK60" s="861"/>
      <c r="PIL60" s="861"/>
      <c r="PIU60" s="861"/>
      <c r="PIV60" s="861"/>
      <c r="PJE60" s="861"/>
      <c r="PJF60" s="861"/>
      <c r="PJO60" s="861"/>
      <c r="PJP60" s="861"/>
      <c r="PJY60" s="861"/>
      <c r="PJZ60" s="861"/>
      <c r="PKI60" s="861"/>
      <c r="PKJ60" s="861"/>
      <c r="PKS60" s="861"/>
      <c r="PKT60" s="861"/>
      <c r="PLC60" s="861"/>
      <c r="PLD60" s="861"/>
      <c r="PLM60" s="861"/>
      <c r="PLN60" s="861"/>
      <c r="PLW60" s="861"/>
      <c r="PLX60" s="861"/>
      <c r="PMG60" s="861"/>
      <c r="PMH60" s="861"/>
      <c r="PMQ60" s="861"/>
      <c r="PMR60" s="861"/>
      <c r="PNA60" s="861"/>
      <c r="PNB60" s="861"/>
      <c r="PNK60" s="861"/>
      <c r="PNL60" s="861"/>
      <c r="PNU60" s="861"/>
      <c r="PNV60" s="861"/>
      <c r="POE60" s="861"/>
      <c r="POF60" s="861"/>
      <c r="POO60" s="861"/>
      <c r="POP60" s="861"/>
      <c r="POY60" s="861"/>
      <c r="POZ60" s="861"/>
      <c r="PPI60" s="861"/>
      <c r="PPJ60" s="861"/>
      <c r="PPS60" s="861"/>
      <c r="PPT60" s="861"/>
      <c r="PQC60" s="861"/>
      <c r="PQD60" s="861"/>
      <c r="PQM60" s="861"/>
      <c r="PQN60" s="861"/>
      <c r="PQW60" s="861"/>
      <c r="PQX60" s="861"/>
      <c r="PRG60" s="861"/>
      <c r="PRH60" s="861"/>
      <c r="PRQ60" s="861"/>
      <c r="PRR60" s="861"/>
      <c r="PSA60" s="861"/>
      <c r="PSB60" s="861"/>
      <c r="PSK60" s="861"/>
      <c r="PSL60" s="861"/>
      <c r="PSU60" s="861"/>
      <c r="PSV60" s="861"/>
      <c r="PTE60" s="861"/>
      <c r="PTF60" s="861"/>
      <c r="PTO60" s="861"/>
      <c r="PTP60" s="861"/>
      <c r="PTY60" s="861"/>
      <c r="PTZ60" s="861"/>
      <c r="PUI60" s="861"/>
      <c r="PUJ60" s="861"/>
      <c r="PUS60" s="861"/>
      <c r="PUT60" s="861"/>
      <c r="PVC60" s="861"/>
      <c r="PVD60" s="861"/>
      <c r="PVM60" s="861"/>
      <c r="PVN60" s="861"/>
      <c r="PVW60" s="861"/>
      <c r="PVX60" s="861"/>
      <c r="PWG60" s="861"/>
      <c r="PWH60" s="861"/>
      <c r="PWQ60" s="861"/>
      <c r="PWR60" s="861"/>
      <c r="PXA60" s="861"/>
      <c r="PXB60" s="861"/>
      <c r="PXK60" s="861"/>
      <c r="PXL60" s="861"/>
      <c r="PXU60" s="861"/>
      <c r="PXV60" s="861"/>
      <c r="PYE60" s="861"/>
      <c r="PYF60" s="861"/>
      <c r="PYO60" s="861"/>
      <c r="PYP60" s="861"/>
      <c r="PYY60" s="861"/>
      <c r="PYZ60" s="861"/>
      <c r="PZI60" s="861"/>
      <c r="PZJ60" s="861"/>
      <c r="PZS60" s="861"/>
      <c r="PZT60" s="861"/>
      <c r="QAC60" s="861"/>
      <c r="QAD60" s="861"/>
      <c r="QAM60" s="861"/>
      <c r="QAN60" s="861"/>
      <c r="QAW60" s="861"/>
      <c r="QAX60" s="861"/>
      <c r="QBG60" s="861"/>
      <c r="QBH60" s="861"/>
      <c r="QBQ60" s="861"/>
      <c r="QBR60" s="861"/>
      <c r="QCA60" s="861"/>
      <c r="QCB60" s="861"/>
      <c r="QCK60" s="861"/>
      <c r="QCL60" s="861"/>
      <c r="QCU60" s="861"/>
      <c r="QCV60" s="861"/>
      <c r="QDE60" s="861"/>
      <c r="QDF60" s="861"/>
      <c r="QDO60" s="861"/>
      <c r="QDP60" s="861"/>
      <c r="QDY60" s="861"/>
      <c r="QDZ60" s="861"/>
      <c r="QEI60" s="861"/>
      <c r="QEJ60" s="861"/>
      <c r="QES60" s="861"/>
      <c r="QET60" s="861"/>
      <c r="QFC60" s="861"/>
      <c r="QFD60" s="861"/>
      <c r="QFM60" s="861"/>
      <c r="QFN60" s="861"/>
      <c r="QFW60" s="861"/>
      <c r="QFX60" s="861"/>
      <c r="QGG60" s="861"/>
      <c r="QGH60" s="861"/>
      <c r="QGQ60" s="861"/>
      <c r="QGR60" s="861"/>
      <c r="QHA60" s="861"/>
      <c r="QHB60" s="861"/>
      <c r="QHK60" s="861"/>
      <c r="QHL60" s="861"/>
      <c r="QHU60" s="861"/>
      <c r="QHV60" s="861"/>
      <c r="QIE60" s="861"/>
      <c r="QIF60" s="861"/>
      <c r="QIO60" s="861"/>
      <c r="QIP60" s="861"/>
      <c r="QIY60" s="861"/>
      <c r="QIZ60" s="861"/>
      <c r="QJI60" s="861"/>
      <c r="QJJ60" s="861"/>
      <c r="QJS60" s="861"/>
      <c r="QJT60" s="861"/>
      <c r="QKC60" s="861"/>
      <c r="QKD60" s="861"/>
      <c r="QKM60" s="861"/>
      <c r="QKN60" s="861"/>
      <c r="QKW60" s="861"/>
      <c r="QKX60" s="861"/>
      <c r="QLG60" s="861"/>
      <c r="QLH60" s="861"/>
      <c r="QLQ60" s="861"/>
      <c r="QLR60" s="861"/>
      <c r="QMA60" s="861"/>
      <c r="QMB60" s="861"/>
      <c r="QMK60" s="861"/>
      <c r="QML60" s="861"/>
      <c r="QMU60" s="861"/>
      <c r="QMV60" s="861"/>
      <c r="QNE60" s="861"/>
      <c r="QNF60" s="861"/>
      <c r="QNO60" s="861"/>
      <c r="QNP60" s="861"/>
      <c r="QNY60" s="861"/>
      <c r="QNZ60" s="861"/>
      <c r="QOI60" s="861"/>
      <c r="QOJ60" s="861"/>
      <c r="QOS60" s="861"/>
      <c r="QOT60" s="861"/>
      <c r="QPC60" s="861"/>
      <c r="QPD60" s="861"/>
      <c r="QPM60" s="861"/>
      <c r="QPN60" s="861"/>
      <c r="QPW60" s="861"/>
      <c r="QPX60" s="861"/>
      <c r="QQG60" s="861"/>
      <c r="QQH60" s="861"/>
      <c r="QQQ60" s="861"/>
      <c r="QQR60" s="861"/>
      <c r="QRA60" s="861"/>
      <c r="QRB60" s="861"/>
      <c r="QRK60" s="861"/>
      <c r="QRL60" s="861"/>
      <c r="QRU60" s="861"/>
      <c r="QRV60" s="861"/>
      <c r="QSE60" s="861"/>
      <c r="QSF60" s="861"/>
      <c r="QSO60" s="861"/>
      <c r="QSP60" s="861"/>
      <c r="QSY60" s="861"/>
      <c r="QSZ60" s="861"/>
      <c r="QTI60" s="861"/>
      <c r="QTJ60" s="861"/>
      <c r="QTS60" s="861"/>
      <c r="QTT60" s="861"/>
      <c r="QUC60" s="861"/>
      <c r="QUD60" s="861"/>
      <c r="QUM60" s="861"/>
      <c r="QUN60" s="861"/>
      <c r="QUW60" s="861"/>
      <c r="QUX60" s="861"/>
      <c r="QVG60" s="861"/>
      <c r="QVH60" s="861"/>
      <c r="QVQ60" s="861"/>
      <c r="QVR60" s="861"/>
      <c r="QWA60" s="861"/>
      <c r="QWB60" s="861"/>
      <c r="QWK60" s="861"/>
      <c r="QWL60" s="861"/>
      <c r="QWU60" s="861"/>
      <c r="QWV60" s="861"/>
      <c r="QXE60" s="861"/>
      <c r="QXF60" s="861"/>
      <c r="QXO60" s="861"/>
      <c r="QXP60" s="861"/>
      <c r="QXY60" s="861"/>
      <c r="QXZ60" s="861"/>
      <c r="QYI60" s="861"/>
      <c r="QYJ60" s="861"/>
      <c r="QYS60" s="861"/>
      <c r="QYT60" s="861"/>
      <c r="QZC60" s="861"/>
      <c r="QZD60" s="861"/>
      <c r="QZM60" s="861"/>
      <c r="QZN60" s="861"/>
      <c r="QZW60" s="861"/>
      <c r="QZX60" s="861"/>
      <c r="RAG60" s="861"/>
      <c r="RAH60" s="861"/>
      <c r="RAQ60" s="861"/>
      <c r="RAR60" s="861"/>
      <c r="RBA60" s="861"/>
      <c r="RBB60" s="861"/>
      <c r="RBK60" s="861"/>
      <c r="RBL60" s="861"/>
      <c r="RBU60" s="861"/>
      <c r="RBV60" s="861"/>
      <c r="RCE60" s="861"/>
      <c r="RCF60" s="861"/>
      <c r="RCO60" s="861"/>
      <c r="RCP60" s="861"/>
      <c r="RCY60" s="861"/>
      <c r="RCZ60" s="861"/>
      <c r="RDI60" s="861"/>
      <c r="RDJ60" s="861"/>
      <c r="RDS60" s="861"/>
      <c r="RDT60" s="861"/>
      <c r="REC60" s="861"/>
      <c r="RED60" s="861"/>
      <c r="REM60" s="861"/>
      <c r="REN60" s="861"/>
      <c r="REW60" s="861"/>
      <c r="REX60" s="861"/>
      <c r="RFG60" s="861"/>
      <c r="RFH60" s="861"/>
      <c r="RFQ60" s="861"/>
      <c r="RFR60" s="861"/>
      <c r="RGA60" s="861"/>
      <c r="RGB60" s="861"/>
      <c r="RGK60" s="861"/>
      <c r="RGL60" s="861"/>
      <c r="RGU60" s="861"/>
      <c r="RGV60" s="861"/>
      <c r="RHE60" s="861"/>
      <c r="RHF60" s="861"/>
      <c r="RHO60" s="861"/>
      <c r="RHP60" s="861"/>
      <c r="RHY60" s="861"/>
      <c r="RHZ60" s="861"/>
      <c r="RII60" s="861"/>
      <c r="RIJ60" s="861"/>
      <c r="RIS60" s="861"/>
      <c r="RIT60" s="861"/>
      <c r="RJC60" s="861"/>
      <c r="RJD60" s="861"/>
      <c r="RJM60" s="861"/>
      <c r="RJN60" s="861"/>
      <c r="RJW60" s="861"/>
      <c r="RJX60" s="861"/>
      <c r="RKG60" s="861"/>
      <c r="RKH60" s="861"/>
      <c r="RKQ60" s="861"/>
      <c r="RKR60" s="861"/>
      <c r="RLA60" s="861"/>
      <c r="RLB60" s="861"/>
      <c r="RLK60" s="861"/>
      <c r="RLL60" s="861"/>
      <c r="RLU60" s="861"/>
      <c r="RLV60" s="861"/>
      <c r="RME60" s="861"/>
      <c r="RMF60" s="861"/>
      <c r="RMO60" s="861"/>
      <c r="RMP60" s="861"/>
      <c r="RMY60" s="861"/>
      <c r="RMZ60" s="861"/>
      <c r="RNI60" s="861"/>
      <c r="RNJ60" s="861"/>
      <c r="RNS60" s="861"/>
      <c r="RNT60" s="861"/>
      <c r="ROC60" s="861"/>
      <c r="ROD60" s="861"/>
      <c r="ROM60" s="861"/>
      <c r="RON60" s="861"/>
      <c r="ROW60" s="861"/>
      <c r="ROX60" s="861"/>
      <c r="RPG60" s="861"/>
      <c r="RPH60" s="861"/>
      <c r="RPQ60" s="861"/>
      <c r="RPR60" s="861"/>
      <c r="RQA60" s="861"/>
      <c r="RQB60" s="861"/>
      <c r="RQK60" s="861"/>
      <c r="RQL60" s="861"/>
      <c r="RQU60" s="861"/>
      <c r="RQV60" s="861"/>
      <c r="RRE60" s="861"/>
      <c r="RRF60" s="861"/>
      <c r="RRO60" s="861"/>
      <c r="RRP60" s="861"/>
      <c r="RRY60" s="861"/>
      <c r="RRZ60" s="861"/>
      <c r="RSI60" s="861"/>
      <c r="RSJ60" s="861"/>
      <c r="RSS60" s="861"/>
      <c r="RST60" s="861"/>
      <c r="RTC60" s="861"/>
      <c r="RTD60" s="861"/>
      <c r="RTM60" s="861"/>
      <c r="RTN60" s="861"/>
      <c r="RTW60" s="861"/>
      <c r="RTX60" s="861"/>
      <c r="RUG60" s="861"/>
      <c r="RUH60" s="861"/>
      <c r="RUQ60" s="861"/>
      <c r="RUR60" s="861"/>
      <c r="RVA60" s="861"/>
      <c r="RVB60" s="861"/>
      <c r="RVK60" s="861"/>
      <c r="RVL60" s="861"/>
      <c r="RVU60" s="861"/>
      <c r="RVV60" s="861"/>
      <c r="RWE60" s="861"/>
      <c r="RWF60" s="861"/>
      <c r="RWO60" s="861"/>
      <c r="RWP60" s="861"/>
      <c r="RWY60" s="861"/>
      <c r="RWZ60" s="861"/>
      <c r="RXI60" s="861"/>
      <c r="RXJ60" s="861"/>
      <c r="RXS60" s="861"/>
      <c r="RXT60" s="861"/>
      <c r="RYC60" s="861"/>
      <c r="RYD60" s="861"/>
      <c r="RYM60" s="861"/>
      <c r="RYN60" s="861"/>
      <c r="RYW60" s="861"/>
      <c r="RYX60" s="861"/>
      <c r="RZG60" s="861"/>
      <c r="RZH60" s="861"/>
      <c r="RZQ60" s="861"/>
      <c r="RZR60" s="861"/>
      <c r="SAA60" s="861"/>
      <c r="SAB60" s="861"/>
      <c r="SAK60" s="861"/>
      <c r="SAL60" s="861"/>
      <c r="SAU60" s="861"/>
      <c r="SAV60" s="861"/>
      <c r="SBE60" s="861"/>
      <c r="SBF60" s="861"/>
      <c r="SBO60" s="861"/>
      <c r="SBP60" s="861"/>
      <c r="SBY60" s="861"/>
      <c r="SBZ60" s="861"/>
      <c r="SCI60" s="861"/>
      <c r="SCJ60" s="861"/>
      <c r="SCS60" s="861"/>
      <c r="SCT60" s="861"/>
      <c r="SDC60" s="861"/>
      <c r="SDD60" s="861"/>
      <c r="SDM60" s="861"/>
      <c r="SDN60" s="861"/>
      <c r="SDW60" s="861"/>
      <c r="SDX60" s="861"/>
      <c r="SEG60" s="861"/>
      <c r="SEH60" s="861"/>
      <c r="SEQ60" s="861"/>
      <c r="SER60" s="861"/>
      <c r="SFA60" s="861"/>
      <c r="SFB60" s="861"/>
      <c r="SFK60" s="861"/>
      <c r="SFL60" s="861"/>
      <c r="SFU60" s="861"/>
      <c r="SFV60" s="861"/>
      <c r="SGE60" s="861"/>
      <c r="SGF60" s="861"/>
      <c r="SGO60" s="861"/>
      <c r="SGP60" s="861"/>
      <c r="SGY60" s="861"/>
      <c r="SGZ60" s="861"/>
      <c r="SHI60" s="861"/>
      <c r="SHJ60" s="861"/>
      <c r="SHS60" s="861"/>
      <c r="SHT60" s="861"/>
      <c r="SIC60" s="861"/>
      <c r="SID60" s="861"/>
      <c r="SIM60" s="861"/>
      <c r="SIN60" s="861"/>
      <c r="SIW60" s="861"/>
      <c r="SIX60" s="861"/>
      <c r="SJG60" s="861"/>
      <c r="SJH60" s="861"/>
      <c r="SJQ60" s="861"/>
      <c r="SJR60" s="861"/>
      <c r="SKA60" s="861"/>
      <c r="SKB60" s="861"/>
      <c r="SKK60" s="861"/>
      <c r="SKL60" s="861"/>
      <c r="SKU60" s="861"/>
      <c r="SKV60" s="861"/>
      <c r="SLE60" s="861"/>
      <c r="SLF60" s="861"/>
      <c r="SLO60" s="861"/>
      <c r="SLP60" s="861"/>
      <c r="SLY60" s="861"/>
      <c r="SLZ60" s="861"/>
      <c r="SMI60" s="861"/>
      <c r="SMJ60" s="861"/>
      <c r="SMS60" s="861"/>
      <c r="SMT60" s="861"/>
      <c r="SNC60" s="861"/>
      <c r="SND60" s="861"/>
      <c r="SNM60" s="861"/>
      <c r="SNN60" s="861"/>
      <c r="SNW60" s="861"/>
      <c r="SNX60" s="861"/>
      <c r="SOG60" s="861"/>
      <c r="SOH60" s="861"/>
      <c r="SOQ60" s="861"/>
      <c r="SOR60" s="861"/>
      <c r="SPA60" s="861"/>
      <c r="SPB60" s="861"/>
      <c r="SPK60" s="861"/>
      <c r="SPL60" s="861"/>
      <c r="SPU60" s="861"/>
      <c r="SPV60" s="861"/>
      <c r="SQE60" s="861"/>
      <c r="SQF60" s="861"/>
      <c r="SQO60" s="861"/>
      <c r="SQP60" s="861"/>
      <c r="SQY60" s="861"/>
      <c r="SQZ60" s="861"/>
      <c r="SRI60" s="861"/>
      <c r="SRJ60" s="861"/>
      <c r="SRS60" s="861"/>
      <c r="SRT60" s="861"/>
      <c r="SSC60" s="861"/>
      <c r="SSD60" s="861"/>
      <c r="SSM60" s="861"/>
      <c r="SSN60" s="861"/>
      <c r="SSW60" s="861"/>
      <c r="SSX60" s="861"/>
      <c r="STG60" s="861"/>
      <c r="STH60" s="861"/>
      <c r="STQ60" s="861"/>
      <c r="STR60" s="861"/>
      <c r="SUA60" s="861"/>
      <c r="SUB60" s="861"/>
      <c r="SUK60" s="861"/>
      <c r="SUL60" s="861"/>
      <c r="SUU60" s="861"/>
      <c r="SUV60" s="861"/>
      <c r="SVE60" s="861"/>
      <c r="SVF60" s="861"/>
      <c r="SVO60" s="861"/>
      <c r="SVP60" s="861"/>
      <c r="SVY60" s="861"/>
      <c r="SVZ60" s="861"/>
      <c r="SWI60" s="861"/>
      <c r="SWJ60" s="861"/>
      <c r="SWS60" s="861"/>
      <c r="SWT60" s="861"/>
      <c r="SXC60" s="861"/>
      <c r="SXD60" s="861"/>
      <c r="SXM60" s="861"/>
      <c r="SXN60" s="861"/>
      <c r="SXW60" s="861"/>
      <c r="SXX60" s="861"/>
      <c r="SYG60" s="861"/>
      <c r="SYH60" s="861"/>
      <c r="SYQ60" s="861"/>
      <c r="SYR60" s="861"/>
      <c r="SZA60" s="861"/>
      <c r="SZB60" s="861"/>
      <c r="SZK60" s="861"/>
      <c r="SZL60" s="861"/>
      <c r="SZU60" s="861"/>
      <c r="SZV60" s="861"/>
      <c r="TAE60" s="861"/>
      <c r="TAF60" s="861"/>
      <c r="TAO60" s="861"/>
      <c r="TAP60" s="861"/>
      <c r="TAY60" s="861"/>
      <c r="TAZ60" s="861"/>
      <c r="TBI60" s="861"/>
      <c r="TBJ60" s="861"/>
      <c r="TBS60" s="861"/>
      <c r="TBT60" s="861"/>
      <c r="TCC60" s="861"/>
      <c r="TCD60" s="861"/>
      <c r="TCM60" s="861"/>
      <c r="TCN60" s="861"/>
      <c r="TCW60" s="861"/>
      <c r="TCX60" s="861"/>
      <c r="TDG60" s="861"/>
      <c r="TDH60" s="861"/>
      <c r="TDQ60" s="861"/>
      <c r="TDR60" s="861"/>
      <c r="TEA60" s="861"/>
      <c r="TEB60" s="861"/>
      <c r="TEK60" s="861"/>
      <c r="TEL60" s="861"/>
      <c r="TEU60" s="861"/>
      <c r="TEV60" s="861"/>
      <c r="TFE60" s="861"/>
      <c r="TFF60" s="861"/>
      <c r="TFO60" s="861"/>
      <c r="TFP60" s="861"/>
      <c r="TFY60" s="861"/>
      <c r="TFZ60" s="861"/>
      <c r="TGI60" s="861"/>
      <c r="TGJ60" s="861"/>
      <c r="TGS60" s="861"/>
      <c r="TGT60" s="861"/>
      <c r="THC60" s="861"/>
      <c r="THD60" s="861"/>
      <c r="THM60" s="861"/>
      <c r="THN60" s="861"/>
      <c r="THW60" s="861"/>
      <c r="THX60" s="861"/>
      <c r="TIG60" s="861"/>
      <c r="TIH60" s="861"/>
      <c r="TIQ60" s="861"/>
      <c r="TIR60" s="861"/>
      <c r="TJA60" s="861"/>
      <c r="TJB60" s="861"/>
      <c r="TJK60" s="861"/>
      <c r="TJL60" s="861"/>
      <c r="TJU60" s="861"/>
      <c r="TJV60" s="861"/>
      <c r="TKE60" s="861"/>
      <c r="TKF60" s="861"/>
      <c r="TKO60" s="861"/>
      <c r="TKP60" s="861"/>
      <c r="TKY60" s="861"/>
      <c r="TKZ60" s="861"/>
      <c r="TLI60" s="861"/>
      <c r="TLJ60" s="861"/>
      <c r="TLS60" s="861"/>
      <c r="TLT60" s="861"/>
      <c r="TMC60" s="861"/>
      <c r="TMD60" s="861"/>
      <c r="TMM60" s="861"/>
      <c r="TMN60" s="861"/>
      <c r="TMW60" s="861"/>
      <c r="TMX60" s="861"/>
      <c r="TNG60" s="861"/>
      <c r="TNH60" s="861"/>
      <c r="TNQ60" s="861"/>
      <c r="TNR60" s="861"/>
      <c r="TOA60" s="861"/>
      <c r="TOB60" s="861"/>
      <c r="TOK60" s="861"/>
      <c r="TOL60" s="861"/>
      <c r="TOU60" s="861"/>
      <c r="TOV60" s="861"/>
      <c r="TPE60" s="861"/>
      <c r="TPF60" s="861"/>
      <c r="TPO60" s="861"/>
      <c r="TPP60" s="861"/>
      <c r="TPY60" s="861"/>
      <c r="TPZ60" s="861"/>
      <c r="TQI60" s="861"/>
      <c r="TQJ60" s="861"/>
      <c r="TQS60" s="861"/>
      <c r="TQT60" s="861"/>
      <c r="TRC60" s="861"/>
      <c r="TRD60" s="861"/>
      <c r="TRM60" s="861"/>
      <c r="TRN60" s="861"/>
      <c r="TRW60" s="861"/>
      <c r="TRX60" s="861"/>
      <c r="TSG60" s="861"/>
      <c r="TSH60" s="861"/>
      <c r="TSQ60" s="861"/>
      <c r="TSR60" s="861"/>
      <c r="TTA60" s="861"/>
      <c r="TTB60" s="861"/>
      <c r="TTK60" s="861"/>
      <c r="TTL60" s="861"/>
      <c r="TTU60" s="861"/>
      <c r="TTV60" s="861"/>
      <c r="TUE60" s="861"/>
      <c r="TUF60" s="861"/>
      <c r="TUO60" s="861"/>
      <c r="TUP60" s="861"/>
      <c r="TUY60" s="861"/>
      <c r="TUZ60" s="861"/>
      <c r="TVI60" s="861"/>
      <c r="TVJ60" s="861"/>
      <c r="TVS60" s="861"/>
      <c r="TVT60" s="861"/>
      <c r="TWC60" s="861"/>
      <c r="TWD60" s="861"/>
      <c r="TWM60" s="861"/>
      <c r="TWN60" s="861"/>
      <c r="TWW60" s="861"/>
      <c r="TWX60" s="861"/>
      <c r="TXG60" s="861"/>
      <c r="TXH60" s="861"/>
      <c r="TXQ60" s="861"/>
      <c r="TXR60" s="861"/>
      <c r="TYA60" s="861"/>
      <c r="TYB60" s="861"/>
      <c r="TYK60" s="861"/>
      <c r="TYL60" s="861"/>
      <c r="TYU60" s="861"/>
      <c r="TYV60" s="861"/>
      <c r="TZE60" s="861"/>
      <c r="TZF60" s="861"/>
      <c r="TZO60" s="861"/>
      <c r="TZP60" s="861"/>
      <c r="TZY60" s="861"/>
      <c r="TZZ60" s="861"/>
      <c r="UAI60" s="861"/>
      <c r="UAJ60" s="861"/>
      <c r="UAS60" s="861"/>
      <c r="UAT60" s="861"/>
      <c r="UBC60" s="861"/>
      <c r="UBD60" s="861"/>
      <c r="UBM60" s="861"/>
      <c r="UBN60" s="861"/>
      <c r="UBW60" s="861"/>
      <c r="UBX60" s="861"/>
      <c r="UCG60" s="861"/>
      <c r="UCH60" s="861"/>
      <c r="UCQ60" s="861"/>
      <c r="UCR60" s="861"/>
      <c r="UDA60" s="861"/>
      <c r="UDB60" s="861"/>
      <c r="UDK60" s="861"/>
      <c r="UDL60" s="861"/>
      <c r="UDU60" s="861"/>
      <c r="UDV60" s="861"/>
      <c r="UEE60" s="861"/>
      <c r="UEF60" s="861"/>
      <c r="UEO60" s="861"/>
      <c r="UEP60" s="861"/>
      <c r="UEY60" s="861"/>
      <c r="UEZ60" s="861"/>
      <c r="UFI60" s="861"/>
      <c r="UFJ60" s="861"/>
      <c r="UFS60" s="861"/>
      <c r="UFT60" s="861"/>
      <c r="UGC60" s="861"/>
      <c r="UGD60" s="861"/>
      <c r="UGM60" s="861"/>
      <c r="UGN60" s="861"/>
      <c r="UGW60" s="861"/>
      <c r="UGX60" s="861"/>
      <c r="UHG60" s="861"/>
      <c r="UHH60" s="861"/>
      <c r="UHQ60" s="861"/>
      <c r="UHR60" s="861"/>
      <c r="UIA60" s="861"/>
      <c r="UIB60" s="861"/>
      <c r="UIK60" s="861"/>
      <c r="UIL60" s="861"/>
      <c r="UIU60" s="861"/>
      <c r="UIV60" s="861"/>
      <c r="UJE60" s="861"/>
      <c r="UJF60" s="861"/>
      <c r="UJO60" s="861"/>
      <c r="UJP60" s="861"/>
      <c r="UJY60" s="861"/>
      <c r="UJZ60" s="861"/>
      <c r="UKI60" s="861"/>
      <c r="UKJ60" s="861"/>
      <c r="UKS60" s="861"/>
      <c r="UKT60" s="861"/>
      <c r="ULC60" s="861"/>
      <c r="ULD60" s="861"/>
      <c r="ULM60" s="861"/>
      <c r="ULN60" s="861"/>
      <c r="ULW60" s="861"/>
      <c r="ULX60" s="861"/>
      <c r="UMG60" s="861"/>
      <c r="UMH60" s="861"/>
      <c r="UMQ60" s="861"/>
      <c r="UMR60" s="861"/>
      <c r="UNA60" s="861"/>
      <c r="UNB60" s="861"/>
      <c r="UNK60" s="861"/>
      <c r="UNL60" s="861"/>
      <c r="UNU60" s="861"/>
      <c r="UNV60" s="861"/>
      <c r="UOE60" s="861"/>
      <c r="UOF60" s="861"/>
      <c r="UOO60" s="861"/>
      <c r="UOP60" s="861"/>
      <c r="UOY60" s="861"/>
      <c r="UOZ60" s="861"/>
      <c r="UPI60" s="861"/>
      <c r="UPJ60" s="861"/>
      <c r="UPS60" s="861"/>
      <c r="UPT60" s="861"/>
      <c r="UQC60" s="861"/>
      <c r="UQD60" s="861"/>
      <c r="UQM60" s="861"/>
      <c r="UQN60" s="861"/>
      <c r="UQW60" s="861"/>
      <c r="UQX60" s="861"/>
      <c r="URG60" s="861"/>
      <c r="URH60" s="861"/>
      <c r="URQ60" s="861"/>
      <c r="URR60" s="861"/>
      <c r="USA60" s="861"/>
      <c r="USB60" s="861"/>
      <c r="USK60" s="861"/>
      <c r="USL60" s="861"/>
      <c r="USU60" s="861"/>
      <c r="USV60" s="861"/>
      <c r="UTE60" s="861"/>
      <c r="UTF60" s="861"/>
      <c r="UTO60" s="861"/>
      <c r="UTP60" s="861"/>
      <c r="UTY60" s="861"/>
      <c r="UTZ60" s="861"/>
      <c r="UUI60" s="861"/>
      <c r="UUJ60" s="861"/>
      <c r="UUS60" s="861"/>
      <c r="UUT60" s="861"/>
      <c r="UVC60" s="861"/>
      <c r="UVD60" s="861"/>
      <c r="UVM60" s="861"/>
      <c r="UVN60" s="861"/>
      <c r="UVW60" s="861"/>
      <c r="UVX60" s="861"/>
      <c r="UWG60" s="861"/>
      <c r="UWH60" s="861"/>
      <c r="UWQ60" s="861"/>
      <c r="UWR60" s="861"/>
      <c r="UXA60" s="861"/>
      <c r="UXB60" s="861"/>
      <c r="UXK60" s="861"/>
      <c r="UXL60" s="861"/>
      <c r="UXU60" s="861"/>
      <c r="UXV60" s="861"/>
      <c r="UYE60" s="861"/>
      <c r="UYF60" s="861"/>
      <c r="UYO60" s="861"/>
      <c r="UYP60" s="861"/>
      <c r="UYY60" s="861"/>
      <c r="UYZ60" s="861"/>
      <c r="UZI60" s="861"/>
      <c r="UZJ60" s="861"/>
      <c r="UZS60" s="861"/>
      <c r="UZT60" s="861"/>
      <c r="VAC60" s="861"/>
      <c r="VAD60" s="861"/>
      <c r="VAM60" s="861"/>
      <c r="VAN60" s="861"/>
      <c r="VAW60" s="861"/>
      <c r="VAX60" s="861"/>
      <c r="VBG60" s="861"/>
      <c r="VBH60" s="861"/>
      <c r="VBQ60" s="861"/>
      <c r="VBR60" s="861"/>
      <c r="VCA60" s="861"/>
      <c r="VCB60" s="861"/>
      <c r="VCK60" s="861"/>
      <c r="VCL60" s="861"/>
      <c r="VCU60" s="861"/>
      <c r="VCV60" s="861"/>
      <c r="VDE60" s="861"/>
      <c r="VDF60" s="861"/>
      <c r="VDO60" s="861"/>
      <c r="VDP60" s="861"/>
      <c r="VDY60" s="861"/>
      <c r="VDZ60" s="861"/>
      <c r="VEI60" s="861"/>
      <c r="VEJ60" s="861"/>
      <c r="VES60" s="861"/>
      <c r="VET60" s="861"/>
      <c r="VFC60" s="861"/>
      <c r="VFD60" s="861"/>
      <c r="VFM60" s="861"/>
      <c r="VFN60" s="861"/>
      <c r="VFW60" s="861"/>
      <c r="VFX60" s="861"/>
      <c r="VGG60" s="861"/>
      <c r="VGH60" s="861"/>
      <c r="VGQ60" s="861"/>
      <c r="VGR60" s="861"/>
      <c r="VHA60" s="861"/>
      <c r="VHB60" s="861"/>
      <c r="VHK60" s="861"/>
      <c r="VHL60" s="861"/>
      <c r="VHU60" s="861"/>
      <c r="VHV60" s="861"/>
      <c r="VIE60" s="861"/>
      <c r="VIF60" s="861"/>
      <c r="VIO60" s="861"/>
      <c r="VIP60" s="861"/>
      <c r="VIY60" s="861"/>
      <c r="VIZ60" s="861"/>
      <c r="VJI60" s="861"/>
      <c r="VJJ60" s="861"/>
      <c r="VJS60" s="861"/>
      <c r="VJT60" s="861"/>
      <c r="VKC60" s="861"/>
      <c r="VKD60" s="861"/>
      <c r="VKM60" s="861"/>
      <c r="VKN60" s="861"/>
      <c r="VKW60" s="861"/>
      <c r="VKX60" s="861"/>
      <c r="VLG60" s="861"/>
      <c r="VLH60" s="861"/>
      <c r="VLQ60" s="861"/>
      <c r="VLR60" s="861"/>
      <c r="VMA60" s="861"/>
      <c r="VMB60" s="861"/>
      <c r="VMK60" s="861"/>
      <c r="VML60" s="861"/>
      <c r="VMU60" s="861"/>
      <c r="VMV60" s="861"/>
      <c r="VNE60" s="861"/>
      <c r="VNF60" s="861"/>
      <c r="VNO60" s="861"/>
      <c r="VNP60" s="861"/>
      <c r="VNY60" s="861"/>
      <c r="VNZ60" s="861"/>
      <c r="VOI60" s="861"/>
      <c r="VOJ60" s="861"/>
      <c r="VOS60" s="861"/>
      <c r="VOT60" s="861"/>
      <c r="VPC60" s="861"/>
      <c r="VPD60" s="861"/>
      <c r="VPM60" s="861"/>
      <c r="VPN60" s="861"/>
      <c r="VPW60" s="861"/>
      <c r="VPX60" s="861"/>
      <c r="VQG60" s="861"/>
      <c r="VQH60" s="861"/>
      <c r="VQQ60" s="861"/>
      <c r="VQR60" s="861"/>
      <c r="VRA60" s="861"/>
      <c r="VRB60" s="861"/>
      <c r="VRK60" s="861"/>
      <c r="VRL60" s="861"/>
      <c r="VRU60" s="861"/>
      <c r="VRV60" s="861"/>
      <c r="VSE60" s="861"/>
      <c r="VSF60" s="861"/>
      <c r="VSO60" s="861"/>
      <c r="VSP60" s="861"/>
      <c r="VSY60" s="861"/>
      <c r="VSZ60" s="861"/>
      <c r="VTI60" s="861"/>
      <c r="VTJ60" s="861"/>
      <c r="VTS60" s="861"/>
      <c r="VTT60" s="861"/>
      <c r="VUC60" s="861"/>
      <c r="VUD60" s="861"/>
      <c r="VUM60" s="861"/>
      <c r="VUN60" s="861"/>
      <c r="VUW60" s="861"/>
      <c r="VUX60" s="861"/>
      <c r="VVG60" s="861"/>
      <c r="VVH60" s="861"/>
      <c r="VVQ60" s="861"/>
      <c r="VVR60" s="861"/>
      <c r="VWA60" s="861"/>
      <c r="VWB60" s="861"/>
      <c r="VWK60" s="861"/>
      <c r="VWL60" s="861"/>
      <c r="VWU60" s="861"/>
      <c r="VWV60" s="861"/>
      <c r="VXE60" s="861"/>
      <c r="VXF60" s="861"/>
      <c r="VXO60" s="861"/>
      <c r="VXP60" s="861"/>
      <c r="VXY60" s="861"/>
      <c r="VXZ60" s="861"/>
      <c r="VYI60" s="861"/>
      <c r="VYJ60" s="861"/>
      <c r="VYS60" s="861"/>
      <c r="VYT60" s="861"/>
      <c r="VZC60" s="861"/>
      <c r="VZD60" s="861"/>
      <c r="VZM60" s="861"/>
      <c r="VZN60" s="861"/>
      <c r="VZW60" s="861"/>
      <c r="VZX60" s="861"/>
      <c r="WAG60" s="861"/>
      <c r="WAH60" s="861"/>
      <c r="WAQ60" s="861"/>
      <c r="WAR60" s="861"/>
      <c r="WBA60" s="861"/>
      <c r="WBB60" s="861"/>
      <c r="WBK60" s="861"/>
      <c r="WBL60" s="861"/>
      <c r="WBU60" s="861"/>
      <c r="WBV60" s="861"/>
      <c r="WCE60" s="861"/>
      <c r="WCF60" s="861"/>
      <c r="WCO60" s="861"/>
      <c r="WCP60" s="861"/>
      <c r="WCY60" s="861"/>
      <c r="WCZ60" s="861"/>
      <c r="WDI60" s="861"/>
      <c r="WDJ60" s="861"/>
      <c r="WDS60" s="861"/>
      <c r="WDT60" s="861"/>
      <c r="WEC60" s="861"/>
      <c r="WED60" s="861"/>
      <c r="WEM60" s="861"/>
      <c r="WEN60" s="861"/>
      <c r="WEW60" s="861"/>
      <c r="WEX60" s="861"/>
      <c r="WFG60" s="861"/>
      <c r="WFH60" s="861"/>
      <c r="WFQ60" s="861"/>
      <c r="WFR60" s="861"/>
      <c r="WGA60" s="861"/>
      <c r="WGB60" s="861"/>
      <c r="WGK60" s="861"/>
      <c r="WGL60" s="861"/>
      <c r="WGU60" s="861"/>
      <c r="WGV60" s="861"/>
      <c r="WHE60" s="861"/>
      <c r="WHF60" s="861"/>
      <c r="WHO60" s="861"/>
      <c r="WHP60" s="861"/>
      <c r="WHY60" s="861"/>
      <c r="WHZ60" s="861"/>
      <c r="WII60" s="861"/>
      <c r="WIJ60" s="861"/>
      <c r="WIS60" s="861"/>
      <c r="WIT60" s="861"/>
      <c r="WJC60" s="861"/>
      <c r="WJD60" s="861"/>
      <c r="WJM60" s="861"/>
      <c r="WJN60" s="861"/>
      <c r="WJW60" s="861"/>
      <c r="WJX60" s="861"/>
      <c r="WKG60" s="861"/>
      <c r="WKH60" s="861"/>
      <c r="WKQ60" s="861"/>
      <c r="WKR60" s="861"/>
      <c r="WLA60" s="861"/>
      <c r="WLB60" s="861"/>
      <c r="WLK60" s="861"/>
      <c r="WLL60" s="861"/>
      <c r="WLU60" s="861"/>
      <c r="WLV60" s="861"/>
      <c r="WME60" s="861"/>
      <c r="WMF60" s="861"/>
      <c r="WMO60" s="861"/>
      <c r="WMP60" s="861"/>
      <c r="WMY60" s="861"/>
      <c r="WMZ60" s="861"/>
      <c r="WNI60" s="861"/>
      <c r="WNJ60" s="861"/>
      <c r="WNS60" s="861"/>
      <c r="WNT60" s="861"/>
      <c r="WOC60" s="861"/>
      <c r="WOD60" s="861"/>
      <c r="WOM60" s="861"/>
      <c r="WON60" s="861"/>
      <c r="WOW60" s="861"/>
      <c r="WOX60" s="861"/>
      <c r="WPG60" s="861"/>
      <c r="WPH60" s="861"/>
      <c r="WPQ60" s="861"/>
      <c r="WPR60" s="861"/>
      <c r="WQA60" s="861"/>
      <c r="WQB60" s="861"/>
      <c r="WQK60" s="861"/>
      <c r="WQL60" s="861"/>
      <c r="WQU60" s="861"/>
      <c r="WQV60" s="861"/>
      <c r="WRE60" s="861"/>
      <c r="WRF60" s="861"/>
      <c r="WRO60" s="861"/>
      <c r="WRP60" s="861"/>
      <c r="WRY60" s="861"/>
      <c r="WRZ60" s="861"/>
      <c r="WSI60" s="861"/>
      <c r="WSJ60" s="861"/>
      <c r="WSS60" s="861"/>
      <c r="WST60" s="861"/>
      <c r="WTC60" s="861"/>
      <c r="WTD60" s="861"/>
      <c r="WTM60" s="861"/>
      <c r="WTN60" s="861"/>
      <c r="WTW60" s="861"/>
      <c r="WTX60" s="861"/>
      <c r="WUG60" s="861"/>
      <c r="WUH60" s="861"/>
      <c r="WUQ60" s="861"/>
      <c r="WUR60" s="861"/>
      <c r="WVA60" s="861"/>
      <c r="WVB60" s="861"/>
      <c r="WVK60" s="861"/>
      <c r="WVL60" s="861"/>
      <c r="WVU60" s="861"/>
      <c r="WVV60" s="861"/>
      <c r="WWE60" s="861"/>
      <c r="WWF60" s="861"/>
      <c r="WWO60" s="861"/>
      <c r="WWP60" s="861"/>
      <c r="WWY60" s="861"/>
      <c r="WWZ60" s="861"/>
      <c r="WXI60" s="861"/>
      <c r="WXJ60" s="861"/>
      <c r="WXS60" s="861"/>
      <c r="WXT60" s="861"/>
      <c r="WYC60" s="861"/>
      <c r="WYD60" s="861"/>
      <c r="WYM60" s="861"/>
      <c r="WYN60" s="861"/>
      <c r="WYW60" s="861"/>
      <c r="WYX60" s="861"/>
      <c r="WZG60" s="861"/>
      <c r="WZH60" s="861"/>
      <c r="WZQ60" s="861"/>
      <c r="WZR60" s="861"/>
      <c r="XAA60" s="861"/>
      <c r="XAB60" s="861"/>
      <c r="XAK60" s="861"/>
      <c r="XAL60" s="861"/>
      <c r="XAU60" s="861"/>
      <c r="XAV60" s="861"/>
      <c r="XBE60" s="861"/>
      <c r="XBF60" s="861"/>
      <c r="XBO60" s="861"/>
      <c r="XBP60" s="861"/>
      <c r="XBY60" s="861"/>
      <c r="XBZ60" s="861"/>
      <c r="XCI60" s="861"/>
      <c r="XCJ60" s="861"/>
      <c r="XCS60" s="861"/>
      <c r="XCT60" s="861"/>
      <c r="XDC60" s="861"/>
      <c r="XDD60" s="861"/>
      <c r="XDM60" s="861"/>
      <c r="XDN60" s="861"/>
      <c r="XDW60" s="861"/>
      <c r="XDX60" s="861"/>
      <c r="XEG60" s="861"/>
      <c r="XEH60" s="861"/>
      <c r="XEQ60" s="861"/>
      <c r="XER60" s="861"/>
      <c r="XFA60" s="861"/>
      <c r="XFB60" s="861"/>
    </row>
    <row r="61" spans="1:1022 1031:2042 2051:3072 3081:4092 4101:5112 5121:6142 6151:7162 7171:8192 8201:9212 9221:10232 10241:11262 11271:12282 12291:13312 13321:14332 14341:15352 15361:16382" ht="39.75" customHeight="1" x14ac:dyDescent="0.2">
      <c r="A61" s="1641" t="s">
        <v>4</v>
      </c>
      <c r="B61" s="1551" t="s">
        <v>30</v>
      </c>
      <c r="C61" s="1642" t="s">
        <v>473</v>
      </c>
      <c r="D61" s="1643"/>
      <c r="E61" s="1552" t="s">
        <v>352</v>
      </c>
      <c r="F61" s="1551" t="s">
        <v>393</v>
      </c>
      <c r="G61" s="1551" t="s">
        <v>334</v>
      </c>
      <c r="H61" s="1551"/>
      <c r="I61" s="1551"/>
      <c r="J61" s="946" t="s">
        <v>70</v>
      </c>
    </row>
    <row r="62" spans="1:1022 1031:2042 2051:3072 3081:4092 4101:5112 5121:6142 6151:7162 7171:8192 8201:9212 9221:10232 10241:11262 11271:12282 12291:13312 13321:14332 14341:15352 15361:16382" ht="52.5" customHeight="1" x14ac:dyDescent="0.2">
      <c r="A62" s="1641"/>
      <c r="B62" s="1552"/>
      <c r="C62" s="874" t="s">
        <v>14</v>
      </c>
      <c r="D62" s="874" t="s">
        <v>357</v>
      </c>
      <c r="E62" s="1623"/>
      <c r="F62" s="1552"/>
      <c r="G62" s="874" t="s">
        <v>166</v>
      </c>
      <c r="H62" s="874" t="s">
        <v>13</v>
      </c>
      <c r="I62" s="875" t="s">
        <v>15</v>
      </c>
      <c r="J62" s="946" t="s">
        <v>71</v>
      </c>
    </row>
    <row r="63" spans="1:1022 1031:2042 2051:3072 3081:4092 4101:5112 5121:6142 6151:7162 7171:8192 8201:9212 9221:10232 10241:11262 11271:12282 12291:13312 13321:14332 14341:15352 15361:16382" ht="27.95" hidden="1" customHeight="1" x14ac:dyDescent="0.2">
      <c r="A63" s="876">
        <v>1</v>
      </c>
      <c r="B63" s="877" t="e">
        <f>'1 g'!I8</f>
        <v>#N/A</v>
      </c>
      <c r="C63" s="877" t="e">
        <f>'1 g'!H9</f>
        <v>#N/A</v>
      </c>
      <c r="D63" s="878" t="e">
        <f>'1 g'!F73</f>
        <v>#N/A</v>
      </c>
      <c r="E63" s="878">
        <f>'DATOS '!W82</f>
        <v>0.3</v>
      </c>
      <c r="F63" s="878">
        <f>'DATOS '!X82</f>
        <v>1</v>
      </c>
      <c r="G63" s="879" t="e">
        <f>'1 g'!C49</f>
        <v>#DIV/0!</v>
      </c>
      <c r="H63" s="879" t="e">
        <f>'1 g'!D49</f>
        <v>#DIV/0!</v>
      </c>
      <c r="I63" s="879" t="e">
        <f>'1 g'!E49</f>
        <v>#DIV/0!</v>
      </c>
      <c r="J63" s="947" t="e">
        <f>IF(ABS(D63)+E63&gt;=((F63)),"NO","SI")</f>
        <v>#N/A</v>
      </c>
    </row>
    <row r="64" spans="1:1022 1031:2042 2051:3072 3081:4092 4101:5112 5121:6142 6151:7162 7171:8192 8201:9212 9221:10232 10241:11262 11271:12282 12291:13312 13321:14332 14341:15352 15361:16382" ht="27.95" hidden="1" customHeight="1" x14ac:dyDescent="0.2">
      <c r="A64" s="876">
        <v>2</v>
      </c>
      <c r="B64" s="877" t="e">
        <f>'2 g'!I8</f>
        <v>#N/A</v>
      </c>
      <c r="C64" s="877" t="e">
        <f>'2 g'!H9</f>
        <v>#N/A</v>
      </c>
      <c r="D64" s="878" t="e">
        <f>'2 g'!F73</f>
        <v>#N/A</v>
      </c>
      <c r="E64" s="878">
        <f>'DATOS 1'!W95</f>
        <v>0.4</v>
      </c>
      <c r="F64" s="878">
        <f>'DATOS '!X83</f>
        <v>1.2</v>
      </c>
      <c r="G64" s="879" t="e">
        <f>'2 g'!C49</f>
        <v>#DIV/0!</v>
      </c>
      <c r="H64" s="879" t="e">
        <f>'2 g'!D49</f>
        <v>#DIV/0!</v>
      </c>
      <c r="I64" s="879" t="e">
        <f>'2 g'!E49</f>
        <v>#DIV/0!</v>
      </c>
      <c r="J64" s="947" t="e">
        <f t="shared" ref="J64:J82" si="0">IF(ABS(D64)+E64&gt;=((F64)),"NO","SI")</f>
        <v>#N/A</v>
      </c>
    </row>
    <row r="65" spans="1:10" ht="27.95" hidden="1" customHeight="1" x14ac:dyDescent="0.2">
      <c r="A65" s="876">
        <v>3</v>
      </c>
      <c r="B65" s="877" t="e">
        <f>'2 g +'!I8</f>
        <v>#N/A</v>
      </c>
      <c r="C65" s="881" t="e">
        <f>'2 g +'!H9</f>
        <v>#N/A</v>
      </c>
      <c r="D65" s="878" t="e">
        <f>'2 g +'!F73</f>
        <v>#N/A</v>
      </c>
      <c r="E65" s="878">
        <f>'DATOS 1'!W96</f>
        <v>0.4</v>
      </c>
      <c r="F65" s="878">
        <f>'DATOS '!X84</f>
        <v>1.2</v>
      </c>
      <c r="G65" s="879" t="e">
        <f>'2 g +'!C49</f>
        <v>#DIV/0!</v>
      </c>
      <c r="H65" s="879" t="e">
        <f>'2 g +'!D49</f>
        <v>#DIV/0!</v>
      </c>
      <c r="I65" s="879" t="e">
        <f>'2 g +'!E49</f>
        <v>#DIV/0!</v>
      </c>
      <c r="J65" s="947" t="e">
        <f t="shared" si="0"/>
        <v>#N/A</v>
      </c>
    </row>
    <row r="66" spans="1:10" ht="27.95" hidden="1" customHeight="1" x14ac:dyDescent="0.2">
      <c r="A66" s="876">
        <v>4</v>
      </c>
      <c r="B66" s="877" t="e">
        <f>'5 g'!I8</f>
        <v>#N/A</v>
      </c>
      <c r="C66" s="881" t="e">
        <f>'5 g'!H9</f>
        <v>#N/A</v>
      </c>
      <c r="D66" s="878" t="e">
        <f>'5 g'!F73</f>
        <v>#N/A</v>
      </c>
      <c r="E66" s="878">
        <f>'DATOS 1'!W97</f>
        <v>0.5</v>
      </c>
      <c r="F66" s="878">
        <f>'DATOS '!X85</f>
        <v>1.6</v>
      </c>
      <c r="G66" s="879" t="e">
        <f>'5 g'!C49</f>
        <v>#DIV/0!</v>
      </c>
      <c r="H66" s="879" t="e">
        <f>'5 g'!D49</f>
        <v>#DIV/0!</v>
      </c>
      <c r="I66" s="879" t="e">
        <f>'5 g'!E49</f>
        <v>#DIV/0!</v>
      </c>
      <c r="J66" s="947" t="e">
        <f t="shared" si="0"/>
        <v>#N/A</v>
      </c>
    </row>
    <row r="67" spans="1:10" ht="27.95" hidden="1" customHeight="1" x14ac:dyDescent="0.2">
      <c r="A67" s="876">
        <v>5</v>
      </c>
      <c r="B67" s="882" t="e">
        <f>'10 g'!I8</f>
        <v>#N/A</v>
      </c>
      <c r="C67" s="881" t="e">
        <f>'10 g'!H9</f>
        <v>#N/A</v>
      </c>
      <c r="D67" s="878" t="e">
        <f>'10 g'!F73</f>
        <v>#N/A</v>
      </c>
      <c r="E67" s="878">
        <f>'DATOS 1'!W98</f>
        <v>0.6</v>
      </c>
      <c r="F67" s="878">
        <f>'DATOS '!X86</f>
        <v>2</v>
      </c>
      <c r="G67" s="879" t="e">
        <f>'10 g'!C49</f>
        <v>#DIV/0!</v>
      </c>
      <c r="H67" s="879" t="e">
        <f>'10 g'!D49</f>
        <v>#DIV/0!</v>
      </c>
      <c r="I67" s="879" t="e">
        <f>'10 g'!E49</f>
        <v>#DIV/0!</v>
      </c>
      <c r="J67" s="947" t="e">
        <f t="shared" si="0"/>
        <v>#N/A</v>
      </c>
    </row>
    <row r="68" spans="1:10" ht="27.95" hidden="1" customHeight="1" x14ac:dyDescent="0.2">
      <c r="A68" s="876">
        <v>6</v>
      </c>
      <c r="B68" s="882" t="e">
        <f>'20 g'!I8</f>
        <v>#N/A</v>
      </c>
      <c r="C68" s="881" t="e">
        <f>'20 g'!H9</f>
        <v>#N/A</v>
      </c>
      <c r="D68" s="878" t="e">
        <f>'20 g'!F73</f>
        <v>#N/A</v>
      </c>
      <c r="E68" s="878">
        <f>'DATOS 1'!W99</f>
        <v>0.8</v>
      </c>
      <c r="F68" s="878">
        <f>'DATOS '!X87</f>
        <v>2.5</v>
      </c>
      <c r="G68" s="879" t="e">
        <f>'20 g'!C49</f>
        <v>#DIV/0!</v>
      </c>
      <c r="H68" s="879" t="e">
        <f>'20 g'!D49</f>
        <v>#DIV/0!</v>
      </c>
      <c r="I68" s="879" t="e">
        <f>'20 g'!E49</f>
        <v>#DIV/0!</v>
      </c>
      <c r="J68" s="947" t="e">
        <f t="shared" si="0"/>
        <v>#N/A</v>
      </c>
    </row>
    <row r="69" spans="1:10" ht="27.95" hidden="1" customHeight="1" x14ac:dyDescent="0.2">
      <c r="A69" s="876">
        <v>7</v>
      </c>
      <c r="B69" s="882">
        <f>'20 g +'!I8</f>
        <v>0</v>
      </c>
      <c r="C69" s="881">
        <f>'20 g +'!H9</f>
        <v>1</v>
      </c>
      <c r="D69" s="878" t="e">
        <f>'20 g +'!F73</f>
        <v>#N/A</v>
      </c>
      <c r="E69" s="878">
        <f>'DATOS 1'!W100</f>
        <v>0.8</v>
      </c>
      <c r="F69" s="878">
        <f>'DATOS '!X88</f>
        <v>2.5</v>
      </c>
      <c r="G69" s="879" t="e">
        <f>'20 g +'!C49</f>
        <v>#DIV/0!</v>
      </c>
      <c r="H69" s="879" t="e">
        <f>'20 g +'!D49</f>
        <v>#DIV/0!</v>
      </c>
      <c r="I69" s="879" t="e">
        <f>'20 g +'!E49</f>
        <v>#DIV/0!</v>
      </c>
      <c r="J69" s="947" t="e">
        <f t="shared" si="0"/>
        <v>#N/A</v>
      </c>
    </row>
    <row r="70" spans="1:10" ht="27.95" hidden="1" customHeight="1" x14ac:dyDescent="0.2">
      <c r="A70" s="876">
        <v>8</v>
      </c>
      <c r="B70" s="882" t="e">
        <f>'50 g'!I8</f>
        <v>#N/A</v>
      </c>
      <c r="C70" s="881" t="e">
        <f>'50 g'!H9</f>
        <v>#N/A</v>
      </c>
      <c r="D70" s="878" t="e">
        <f>'50 g'!F73</f>
        <v>#N/A</v>
      </c>
      <c r="E70" s="878">
        <f>'DATOS 1'!W101</f>
        <v>1</v>
      </c>
      <c r="F70" s="878">
        <f>'DATOS '!X89</f>
        <v>3</v>
      </c>
      <c r="G70" s="879" t="e">
        <f>'50 g'!C49</f>
        <v>#DIV/0!</v>
      </c>
      <c r="H70" s="879" t="e">
        <f>'50 g'!D49</f>
        <v>#DIV/0!</v>
      </c>
      <c r="I70" s="879" t="e">
        <f>'50 g'!E49</f>
        <v>#DIV/0!</v>
      </c>
      <c r="J70" s="947" t="e">
        <f t="shared" si="0"/>
        <v>#N/A</v>
      </c>
    </row>
    <row r="71" spans="1:10" ht="27.95" hidden="1" customHeight="1" x14ac:dyDescent="0.2">
      <c r="A71" s="876">
        <v>9</v>
      </c>
      <c r="B71" s="882" t="e">
        <f>'100 g'!I8</f>
        <v>#N/A</v>
      </c>
      <c r="C71" s="881" t="e">
        <f>'100 g'!H9</f>
        <v>#N/A</v>
      </c>
      <c r="D71" s="878" t="e">
        <f>'100 g'!F73</f>
        <v>#N/A</v>
      </c>
      <c r="E71" s="878">
        <f>'DATOS 1'!W102</f>
        <v>1.6</v>
      </c>
      <c r="F71" s="878">
        <f>'DATOS '!X90</f>
        <v>5</v>
      </c>
      <c r="G71" s="879" t="e">
        <f>'100 g'!C49</f>
        <v>#DIV/0!</v>
      </c>
      <c r="H71" s="879" t="e">
        <f>'100 g'!D49</f>
        <v>#DIV/0!</v>
      </c>
      <c r="I71" s="879" t="e">
        <f>'100 g'!E49</f>
        <v>#DIV/0!</v>
      </c>
      <c r="J71" s="947" t="e">
        <f t="shared" si="0"/>
        <v>#N/A</v>
      </c>
    </row>
    <row r="72" spans="1:10" ht="27.95" hidden="1" customHeight="1" x14ac:dyDescent="0.2">
      <c r="A72" s="876">
        <v>10</v>
      </c>
      <c r="B72" s="882" t="e">
        <f>'200 g'!I8</f>
        <v>#N/A</v>
      </c>
      <c r="C72" s="881" t="e">
        <f>'200 g'!H9</f>
        <v>#N/A</v>
      </c>
      <c r="D72" s="878" t="e">
        <f>'200 g'!F73</f>
        <v>#N/A</v>
      </c>
      <c r="E72" s="878">
        <f>'DATOS 1'!W103</f>
        <v>1.6</v>
      </c>
      <c r="F72" s="883">
        <f>'DATOS '!X91</f>
        <v>10</v>
      </c>
      <c r="G72" s="879" t="e">
        <f>'200 g'!C49</f>
        <v>#DIV/0!</v>
      </c>
      <c r="H72" s="879" t="e">
        <f>'200 g'!D49</f>
        <v>#DIV/0!</v>
      </c>
      <c r="I72" s="879" t="e">
        <f>'200 g'!E49</f>
        <v>#DIV/0!</v>
      </c>
      <c r="J72" s="947" t="e">
        <f t="shared" si="0"/>
        <v>#N/A</v>
      </c>
    </row>
    <row r="73" spans="1:10" ht="27.95" hidden="1" customHeight="1" x14ac:dyDescent="0.2">
      <c r="A73" s="876">
        <v>11</v>
      </c>
      <c r="B73" s="882" t="e">
        <f>'200 g + '!I8</f>
        <v>#N/A</v>
      </c>
      <c r="C73" s="881" t="e">
        <f>'200 g + '!H9</f>
        <v>#N/A</v>
      </c>
      <c r="D73" s="878" t="e">
        <f>'200 g + '!F73</f>
        <v>#N/A</v>
      </c>
      <c r="E73" s="878">
        <f>'DATOS 1'!W104</f>
        <v>1.6</v>
      </c>
      <c r="F73" s="883">
        <f>'DATOS '!X92</f>
        <v>10</v>
      </c>
      <c r="G73" s="879" t="e">
        <f>'200 g + '!C49</f>
        <v>#DIV/0!</v>
      </c>
      <c r="H73" s="879" t="e">
        <f>'200 g + '!D49</f>
        <v>#DIV/0!</v>
      </c>
      <c r="I73" s="879" t="e">
        <f>'200 g + '!E49</f>
        <v>#DIV/0!</v>
      </c>
      <c r="J73" s="947" t="e">
        <f t="shared" si="0"/>
        <v>#N/A</v>
      </c>
    </row>
    <row r="74" spans="1:10" ht="27.95" hidden="1" customHeight="1" x14ac:dyDescent="0.2">
      <c r="A74" s="876">
        <v>12</v>
      </c>
      <c r="B74" s="882" t="e">
        <f>'500 g'!I8</f>
        <v>#N/A</v>
      </c>
      <c r="C74" s="881" t="e">
        <f>'500 g'!H9</f>
        <v>#N/A</v>
      </c>
      <c r="D74" s="883" t="e">
        <f>'500 g'!F73</f>
        <v>#N/A</v>
      </c>
      <c r="E74" s="878">
        <f>'DATOS 1'!W105</f>
        <v>8</v>
      </c>
      <c r="F74" s="883">
        <f>'DATOS '!X93</f>
        <v>25</v>
      </c>
      <c r="G74" s="879" t="e">
        <f>'500 g'!C49</f>
        <v>#DIV/0!</v>
      </c>
      <c r="H74" s="879" t="e">
        <f>'500 g'!D49</f>
        <v>#DIV/0!</v>
      </c>
      <c r="I74" s="879" t="e">
        <f>'500 g'!E49</f>
        <v>#DIV/0!</v>
      </c>
      <c r="J74" s="947" t="e">
        <f t="shared" si="0"/>
        <v>#N/A</v>
      </c>
    </row>
    <row r="75" spans="1:10" ht="27.95" hidden="1" customHeight="1" x14ac:dyDescent="0.2">
      <c r="A75" s="876">
        <v>13</v>
      </c>
      <c r="B75" s="882" t="e">
        <f>'1 kg '!I8</f>
        <v>#N/A</v>
      </c>
      <c r="C75" s="881" t="e">
        <f>'1 kg '!H9</f>
        <v>#N/A</v>
      </c>
      <c r="D75" s="883" t="e">
        <f>'1 kg '!F73</f>
        <v>#N/A</v>
      </c>
      <c r="E75" s="883">
        <f>'DATOS 1'!W106</f>
        <v>16</v>
      </c>
      <c r="F75" s="883">
        <f>'DATOS '!X94</f>
        <v>50</v>
      </c>
      <c r="G75" s="879" t="e">
        <f>'1 kg '!C49</f>
        <v>#DIV/0!</v>
      </c>
      <c r="H75" s="879" t="e">
        <f>'1 kg '!D49</f>
        <v>#DIV/0!</v>
      </c>
      <c r="I75" s="879" t="e">
        <f>'1 kg '!E49</f>
        <v>#DIV/0!</v>
      </c>
      <c r="J75" s="947" t="e">
        <f>IF(ABS(D75)+E75&gt;=((F75)),"NO","SI")</f>
        <v>#N/A</v>
      </c>
    </row>
    <row r="76" spans="1:10" ht="27.95" hidden="1" customHeight="1" x14ac:dyDescent="0.2">
      <c r="A76" s="876">
        <v>14</v>
      </c>
      <c r="B76" s="882" t="e">
        <f>'2 kg  '!I8</f>
        <v>#N/A</v>
      </c>
      <c r="C76" s="881" t="e">
        <f>'2 kg  '!H9</f>
        <v>#N/A</v>
      </c>
      <c r="D76" s="883" t="e">
        <f>'2 kg  '!F73</f>
        <v>#N/A</v>
      </c>
      <c r="E76" s="883">
        <f>'DATOS 1'!W107</f>
        <v>30</v>
      </c>
      <c r="F76" s="883">
        <f>'DATOS '!X95</f>
        <v>100</v>
      </c>
      <c r="G76" s="879" t="e">
        <f>'2 kg  '!C49</f>
        <v>#DIV/0!</v>
      </c>
      <c r="H76" s="879" t="e">
        <f>'2 kg  '!D49</f>
        <v>#DIV/0!</v>
      </c>
      <c r="I76" s="879" t="e">
        <f>'2 kg  '!E49</f>
        <v>#DIV/0!</v>
      </c>
      <c r="J76" s="947" t="e">
        <f t="shared" si="0"/>
        <v>#N/A</v>
      </c>
    </row>
    <row r="77" spans="1:10" ht="27.95" hidden="1" customHeight="1" x14ac:dyDescent="0.2">
      <c r="A77" s="876">
        <v>15</v>
      </c>
      <c r="B77" s="882" t="e">
        <f>'2 kg  +'!I8</f>
        <v>#N/A</v>
      </c>
      <c r="C77" s="881" t="e">
        <f>'2 kg  +'!H9</f>
        <v>#N/A</v>
      </c>
      <c r="D77" s="883" t="e">
        <f>'2 kg  +'!F73</f>
        <v>#N/A</v>
      </c>
      <c r="E77" s="883">
        <f>'DATOS 1'!W108</f>
        <v>30</v>
      </c>
      <c r="F77" s="883">
        <f>'DATOS '!X96</f>
        <v>100</v>
      </c>
      <c r="G77" s="879" t="e">
        <f>'2 kg  +'!C49</f>
        <v>#DIV/0!</v>
      </c>
      <c r="H77" s="879" t="e">
        <f>'2 kg  +'!D49</f>
        <v>#DIV/0!</v>
      </c>
      <c r="I77" s="879" t="e">
        <f>'2 kg  +'!E49</f>
        <v>#DIV/0!</v>
      </c>
      <c r="J77" s="947" t="e">
        <f t="shared" si="0"/>
        <v>#N/A</v>
      </c>
    </row>
    <row r="78" spans="1:10" ht="27.95" hidden="1" customHeight="1" x14ac:dyDescent="0.2">
      <c r="A78" s="876">
        <v>16</v>
      </c>
      <c r="B78" s="882" t="e">
        <f>'5 kg  '!I8</f>
        <v>#N/A</v>
      </c>
      <c r="C78" s="881" t="e">
        <f>'5 kg  '!H9</f>
        <v>#N/A</v>
      </c>
      <c r="D78" s="883" t="e">
        <f>'5 kg  '!F73</f>
        <v>#N/A</v>
      </c>
      <c r="E78" s="883">
        <f>'DATOS 1'!W109</f>
        <v>80</v>
      </c>
      <c r="F78" s="883">
        <f>'DATOS '!X97</f>
        <v>250</v>
      </c>
      <c r="G78" s="879" t="e">
        <f>'5 kg  '!C49</f>
        <v>#DIV/0!</v>
      </c>
      <c r="H78" s="879" t="e">
        <f>'5 kg  '!D49</f>
        <v>#DIV/0!</v>
      </c>
      <c r="I78" s="879" t="e">
        <f>'5 kg  '!E49</f>
        <v>#DIV/0!</v>
      </c>
      <c r="J78" s="947" t="e">
        <f t="shared" si="0"/>
        <v>#N/A</v>
      </c>
    </row>
    <row r="79" spans="1:10" ht="27.95" hidden="1" customHeight="1" x14ac:dyDescent="0.2">
      <c r="A79" s="876">
        <v>17</v>
      </c>
      <c r="B79" s="882" t="e">
        <f>'10 kg   '!I8</f>
        <v>#N/A</v>
      </c>
      <c r="C79" s="881" t="e">
        <f>'10 kg   '!H9</f>
        <v>#N/A</v>
      </c>
      <c r="D79" s="884" t="e">
        <f>'10 kg   '!F74</f>
        <v>#N/A</v>
      </c>
      <c r="E79" s="884">
        <f>'DATOS 1'!W110</f>
        <v>0.16</v>
      </c>
      <c r="F79" s="884">
        <f>'DATOS '!X98/1000</f>
        <v>0.5</v>
      </c>
      <c r="G79" s="879" t="e">
        <f>'10 kg   '!C49</f>
        <v>#DIV/0!</v>
      </c>
      <c r="H79" s="879" t="e">
        <f>'10 kg   '!D49</f>
        <v>#DIV/0!</v>
      </c>
      <c r="I79" s="879" t="e">
        <f>'10 kg   '!E49</f>
        <v>#DIV/0!</v>
      </c>
      <c r="J79" s="947" t="e">
        <f t="shared" si="0"/>
        <v>#N/A</v>
      </c>
    </row>
    <row r="80" spans="1:10" ht="27.95" customHeight="1" x14ac:dyDescent="0.2">
      <c r="A80" s="964"/>
      <c r="B80" s="880" t="e">
        <f>'20 kg   C '!I8</f>
        <v>#N/A</v>
      </c>
      <c r="C80" s="965" t="e">
        <f>'20 kg   C '!H9</f>
        <v>#N/A</v>
      </c>
      <c r="D80" s="957" t="e">
        <f>'20 kg   C '!F74</f>
        <v>#N/A</v>
      </c>
      <c r="E80" s="957">
        <f>'DATOS 1'!W111</f>
        <v>0.3</v>
      </c>
      <c r="F80" s="957">
        <f>'DATOS '!X99/1000</f>
        <v>1</v>
      </c>
      <c r="G80" s="966" t="e">
        <f>'20 kg   C '!C49</f>
        <v>#DIV/0!</v>
      </c>
      <c r="H80" s="966" t="e">
        <f>'20 kg   C '!D49</f>
        <v>#DIV/0!</v>
      </c>
      <c r="I80" s="966" t="e">
        <f>'20 kg   C '!E49</f>
        <v>#DIV/0!</v>
      </c>
      <c r="J80" s="947" t="e">
        <f t="shared" si="0"/>
        <v>#N/A</v>
      </c>
    </row>
    <row r="81" spans="1:10" ht="27.95" hidden="1" customHeight="1" x14ac:dyDescent="0.2">
      <c r="A81" s="876"/>
      <c r="B81" s="882" t="e">
        <f>'10 kg   C'!I8</f>
        <v>#N/A</v>
      </c>
      <c r="C81" s="881" t="e">
        <f>'10 kg   C'!H9</f>
        <v>#N/A</v>
      </c>
      <c r="D81" s="884" t="e">
        <f>'10 kg   C'!F74</f>
        <v>#N/A</v>
      </c>
      <c r="E81" s="884">
        <f>'DATOS 1'!W110</f>
        <v>0.16</v>
      </c>
      <c r="F81" s="884">
        <f>'DATOS '!X98/1000</f>
        <v>0.5</v>
      </c>
      <c r="G81" s="879" t="e">
        <f>'10 kg   C'!C49</f>
        <v>#DIV/0!</v>
      </c>
      <c r="H81" s="879" t="e">
        <f>'10 kg   C'!D49</f>
        <v>#DIV/0!</v>
      </c>
      <c r="I81" s="879" t="e">
        <f>'10 kg   C'!E49</f>
        <v>#DIV/0!</v>
      </c>
      <c r="J81" s="958" t="e">
        <f t="shared" si="0"/>
        <v>#N/A</v>
      </c>
    </row>
    <row r="82" spans="1:10" ht="27.95" hidden="1" customHeight="1" x14ac:dyDescent="0.2">
      <c r="A82" s="876"/>
      <c r="B82" s="882" t="e">
        <f>'5 kg  C '!I8</f>
        <v>#N/A</v>
      </c>
      <c r="C82" s="881" t="e">
        <f>'5 kg  C '!H9</f>
        <v>#N/A</v>
      </c>
      <c r="D82" s="885" t="e">
        <f>'5 kg  C '!F73</f>
        <v>#N/A</v>
      </c>
      <c r="E82" s="885">
        <f>'DATOS 1'!W109</f>
        <v>80</v>
      </c>
      <c r="F82" s="883">
        <f>'DATOS '!X97</f>
        <v>250</v>
      </c>
      <c r="G82" s="879" t="e">
        <f>'5 kg  C '!C49</f>
        <v>#DIV/0!</v>
      </c>
      <c r="H82" s="879" t="e">
        <f>'5 kg  C '!D49</f>
        <v>#DIV/0!</v>
      </c>
      <c r="I82" s="879" t="e">
        <f>'5 kg  C '!E49</f>
        <v>#DIV/0!</v>
      </c>
      <c r="J82" s="880" t="e">
        <f t="shared" si="0"/>
        <v>#N/A</v>
      </c>
    </row>
    <row r="83" spans="1:10" ht="20.100000000000001" customHeight="1" x14ac:dyDescent="0.2">
      <c r="A83" s="888"/>
      <c r="B83" s="889"/>
      <c r="C83" s="890"/>
      <c r="D83" s="895"/>
      <c r="E83" s="895"/>
      <c r="F83" s="890"/>
      <c r="G83" s="890"/>
      <c r="H83" s="890"/>
      <c r="I83" s="890"/>
      <c r="J83" s="890"/>
    </row>
    <row r="84" spans="1:10" ht="120" customHeight="1" x14ac:dyDescent="0.2">
      <c r="A84" s="888"/>
      <c r="B84" s="889"/>
      <c r="C84" s="890"/>
      <c r="D84" s="895"/>
      <c r="E84" s="895"/>
      <c r="F84" s="890"/>
      <c r="G84" s="890"/>
      <c r="H84" s="890"/>
      <c r="I84" s="890"/>
      <c r="J84" s="890"/>
    </row>
    <row r="85" spans="1:10" ht="20.100000000000001" customHeight="1" x14ac:dyDescent="0.25">
      <c r="A85" s="888"/>
      <c r="B85" s="889"/>
      <c r="C85" s="890"/>
      <c r="D85" s="895"/>
      <c r="E85" s="895"/>
      <c r="F85" s="890"/>
      <c r="G85" s="1621" t="s">
        <v>31</v>
      </c>
      <c r="H85" s="1621"/>
      <c r="I85" s="1622">
        <f>I2</f>
        <v>0</v>
      </c>
      <c r="J85" s="1622"/>
    </row>
    <row r="86" spans="1:10" ht="20.100000000000001" customHeight="1" x14ac:dyDescent="0.2">
      <c r="A86" s="888"/>
      <c r="B86" s="889"/>
      <c r="C86" s="890"/>
      <c r="D86" s="895"/>
      <c r="E86" s="895"/>
      <c r="F86" s="890"/>
      <c r="G86" s="890"/>
      <c r="H86" s="890"/>
      <c r="I86" s="890"/>
      <c r="J86" s="890"/>
    </row>
    <row r="87" spans="1:10" ht="20.100000000000001" customHeight="1" x14ac:dyDescent="0.2">
      <c r="A87" s="1645" t="s">
        <v>394</v>
      </c>
      <c r="B87" s="1645"/>
      <c r="C87" s="1645"/>
      <c r="D87" s="1645"/>
      <c r="E87" s="1645"/>
      <c r="F87" s="1645"/>
      <c r="G87" s="1645"/>
      <c r="H87" s="1645"/>
      <c r="I87" s="1645"/>
      <c r="J87" s="1645"/>
    </row>
    <row r="88" spans="1:10" ht="20.100000000000001" customHeight="1" x14ac:dyDescent="0.2">
      <c r="A88" s="1645"/>
      <c r="B88" s="1645"/>
      <c r="C88" s="1645"/>
      <c r="D88" s="1645"/>
      <c r="E88" s="1645"/>
      <c r="F88" s="1645"/>
      <c r="G88" s="1645"/>
      <c r="H88" s="1645"/>
      <c r="I88" s="1645"/>
      <c r="J88" s="1645"/>
    </row>
    <row r="89" spans="1:10" ht="20.100000000000001" customHeight="1" x14ac:dyDescent="0.2">
      <c r="A89" s="1645"/>
      <c r="B89" s="1645"/>
      <c r="C89" s="1645"/>
      <c r="D89" s="1645"/>
      <c r="E89" s="1645"/>
      <c r="F89" s="1645"/>
      <c r="G89" s="1645"/>
      <c r="H89" s="1645"/>
      <c r="I89" s="1645"/>
      <c r="J89" s="1645"/>
    </row>
    <row r="90" spans="1:10" ht="20.100000000000001" customHeight="1" x14ac:dyDescent="0.2">
      <c r="A90" s="897"/>
      <c r="B90" s="897"/>
      <c r="C90" s="897"/>
      <c r="D90" s="897"/>
      <c r="E90" s="897"/>
      <c r="F90" s="897"/>
      <c r="G90" s="897"/>
      <c r="H90" s="897"/>
      <c r="I90" s="897"/>
      <c r="J90" s="897"/>
    </row>
    <row r="91" spans="1:10" ht="20.100000000000001" customHeight="1" x14ac:dyDescent="0.2">
      <c r="A91" s="1619" t="s">
        <v>436</v>
      </c>
      <c r="B91" s="1619"/>
      <c r="C91" s="1619"/>
      <c r="D91" s="1619"/>
    </row>
    <row r="92" spans="1:10" ht="20.100000000000001" customHeight="1" x14ac:dyDescent="0.2"/>
    <row r="93" spans="1:10" ht="20.100000000000001" customHeight="1" x14ac:dyDescent="0.2">
      <c r="A93" s="940" t="s">
        <v>165</v>
      </c>
      <c r="B93" s="1610" t="s">
        <v>278</v>
      </c>
      <c r="C93" s="1610"/>
      <c r="D93" s="1610"/>
      <c r="E93" s="1610"/>
      <c r="F93" s="1610"/>
      <c r="G93" s="1610"/>
      <c r="H93" s="1610"/>
      <c r="I93" s="1610"/>
      <c r="J93" s="1610"/>
    </row>
    <row r="94" spans="1:10" ht="20.100000000000001" customHeight="1" x14ac:dyDescent="0.2">
      <c r="A94" s="940" t="s">
        <v>165</v>
      </c>
      <c r="B94" s="1610" t="s">
        <v>279</v>
      </c>
      <c r="C94" s="1610"/>
      <c r="D94" s="1610"/>
      <c r="E94" s="1610"/>
      <c r="F94" s="1610"/>
      <c r="G94" s="1610"/>
      <c r="H94" s="1610"/>
      <c r="I94" s="1610"/>
      <c r="J94" s="1610"/>
    </row>
    <row r="95" spans="1:10" ht="20.100000000000001" customHeight="1" x14ac:dyDescent="0.2">
      <c r="A95" s="940" t="s">
        <v>165</v>
      </c>
      <c r="B95" s="1610" t="s">
        <v>280</v>
      </c>
      <c r="C95" s="1610"/>
      <c r="D95" s="1610"/>
      <c r="E95" s="1610"/>
      <c r="F95" s="1610"/>
      <c r="G95" s="1610"/>
      <c r="H95" s="1610"/>
      <c r="I95" s="1610"/>
      <c r="J95" s="1610"/>
    </row>
    <row r="96" spans="1:10" ht="20.100000000000001" customHeight="1" x14ac:dyDescent="0.2">
      <c r="A96" s="940" t="s">
        <v>165</v>
      </c>
      <c r="B96" s="1610" t="s">
        <v>281</v>
      </c>
      <c r="C96" s="1610"/>
      <c r="D96" s="1610"/>
      <c r="E96" s="1610"/>
      <c r="F96" s="1610"/>
      <c r="G96" s="1610"/>
      <c r="H96" s="1610"/>
      <c r="I96" s="1610"/>
      <c r="J96" s="1610"/>
    </row>
    <row r="97" spans="1:10" ht="20.100000000000001" customHeight="1" x14ac:dyDescent="0.2">
      <c r="A97" s="940" t="s">
        <v>165</v>
      </c>
      <c r="B97" s="1610" t="s">
        <v>282</v>
      </c>
      <c r="C97" s="1610"/>
      <c r="D97" s="1610"/>
      <c r="E97" s="1610"/>
      <c r="F97" s="1610"/>
      <c r="G97" s="1610"/>
      <c r="H97" s="1610"/>
      <c r="I97" s="1610"/>
      <c r="J97" s="1610"/>
    </row>
    <row r="98" spans="1:10" ht="39.950000000000003" customHeight="1" x14ac:dyDescent="0.2">
      <c r="A98" s="940" t="s">
        <v>165</v>
      </c>
      <c r="B98" s="1610" t="s">
        <v>478</v>
      </c>
      <c r="C98" s="1610"/>
      <c r="D98" s="1610"/>
      <c r="E98" s="1610"/>
      <c r="F98" s="1610"/>
      <c r="G98" s="1610"/>
      <c r="H98" s="1610"/>
      <c r="I98" s="1610"/>
      <c r="J98" s="1610"/>
    </row>
    <row r="99" spans="1:10" ht="39.950000000000003" customHeight="1" x14ac:dyDescent="0.2">
      <c r="A99" s="940" t="s">
        <v>165</v>
      </c>
      <c r="B99" s="1610" t="s">
        <v>427</v>
      </c>
      <c r="C99" s="1610"/>
      <c r="D99" s="1610"/>
      <c r="E99" s="1610"/>
      <c r="F99" s="1610"/>
      <c r="G99" s="1610"/>
      <c r="H99" s="1610"/>
      <c r="I99" s="1610"/>
      <c r="J99" s="1610"/>
    </row>
    <row r="100" spans="1:10" ht="20.100000000000001" customHeight="1" x14ac:dyDescent="0.2">
      <c r="A100" s="941"/>
      <c r="B100" s="1672"/>
      <c r="C100" s="1672"/>
      <c r="D100" s="1672"/>
      <c r="E100" s="1672"/>
      <c r="F100" s="1672"/>
      <c r="G100" s="1672"/>
      <c r="H100" s="1672"/>
      <c r="I100" s="1672"/>
      <c r="J100" s="1672"/>
    </row>
    <row r="101" spans="1:10" ht="20.100000000000001" customHeight="1" x14ac:dyDescent="0.2">
      <c r="A101" s="941"/>
      <c r="B101" s="942"/>
      <c r="C101" s="942"/>
      <c r="D101" s="942"/>
      <c r="E101" s="942"/>
      <c r="F101" s="942"/>
      <c r="G101" s="942"/>
      <c r="H101" s="943"/>
      <c r="I101" s="943"/>
      <c r="J101" s="943"/>
    </row>
    <row r="102" spans="1:10" ht="20.100000000000001" customHeight="1" x14ac:dyDescent="0.25">
      <c r="A102" s="959"/>
      <c r="B102" s="959"/>
      <c r="C102" s="959"/>
      <c r="D102" s="959"/>
      <c r="E102" s="959"/>
      <c r="F102" s="959"/>
      <c r="G102" s="850"/>
      <c r="H102" s="850"/>
    </row>
    <row r="103" spans="1:10" ht="20.100000000000001" customHeight="1" x14ac:dyDescent="0.2"/>
    <row r="104" spans="1:10" ht="20.100000000000001" customHeight="1" x14ac:dyDescent="0.25">
      <c r="A104" s="1646" t="s">
        <v>22</v>
      </c>
      <c r="B104" s="1646"/>
      <c r="C104" s="1646"/>
      <c r="E104" s="898"/>
    </row>
    <row r="105" spans="1:10" ht="20.100000000000001" customHeight="1" x14ac:dyDescent="0.2"/>
    <row r="106" spans="1:10" ht="20.100000000000001" customHeight="1" x14ac:dyDescent="0.2">
      <c r="G106" s="841"/>
      <c r="J106" s="841"/>
    </row>
    <row r="107" spans="1:10" ht="20.100000000000001" customHeight="1" thickBot="1" x14ac:dyDescent="0.3">
      <c r="A107" s="898"/>
      <c r="B107" s="1647"/>
      <c r="C107" s="1647"/>
      <c r="D107" s="1647"/>
      <c r="E107" s="1647"/>
      <c r="F107" s="968"/>
      <c r="G107" s="899"/>
      <c r="H107" s="899"/>
      <c r="I107" s="899"/>
      <c r="J107" s="968"/>
    </row>
    <row r="108" spans="1:10" ht="20.100000000000001" customHeight="1" x14ac:dyDescent="0.25">
      <c r="B108" s="1648" t="s">
        <v>429</v>
      </c>
      <c r="C108" s="1648"/>
      <c r="D108" s="1648"/>
      <c r="E108" s="1648"/>
      <c r="G108" s="1649" t="s">
        <v>162</v>
      </c>
      <c r="H108" s="1649"/>
      <c r="I108" s="1649"/>
      <c r="J108" s="1649"/>
    </row>
    <row r="109" spans="1:10" ht="20.100000000000001" customHeight="1" x14ac:dyDescent="0.25">
      <c r="B109" s="1646" t="e">
        <f>VLOOKUP($F$107,'DATOS '!$V$109:$Y$113,4,FALSE)</f>
        <v>#N/A</v>
      </c>
      <c r="C109" s="1646"/>
      <c r="D109" s="1646"/>
      <c r="E109" s="1646"/>
      <c r="G109" s="1646" t="e">
        <f>VLOOKUP($J$107,'DATOS '!V109:AA113,6,FALSE)</f>
        <v>#N/A</v>
      </c>
      <c r="H109" s="1646"/>
      <c r="I109" s="1646"/>
      <c r="J109" s="1646"/>
    </row>
    <row r="110" spans="1:10" ht="20.100000000000001" customHeight="1" x14ac:dyDescent="0.25">
      <c r="B110" s="1646" t="e">
        <f>VLOOKUP($F$107,'DATOS '!$V$109:$Y$113,2,FALSE)</f>
        <v>#N/A</v>
      </c>
      <c r="C110" s="1646"/>
      <c r="D110" s="1646"/>
      <c r="E110" s="1646"/>
      <c r="G110" s="1650" t="e">
        <f>VLOOKUP($J$107,'DATOS '!$V$109:$AA$113,2,FALSE)</f>
        <v>#N/A</v>
      </c>
      <c r="H110" s="1650"/>
      <c r="I110" s="1650"/>
      <c r="J110" s="1650"/>
    </row>
    <row r="111" spans="1:10" ht="20.100000000000001" customHeight="1" x14ac:dyDescent="0.2">
      <c r="J111" s="841"/>
    </row>
    <row r="112" spans="1:10" ht="20.100000000000001" customHeight="1" x14ac:dyDescent="0.2">
      <c r="B112" s="1651" t="s">
        <v>365</v>
      </c>
      <c r="C112" s="1651"/>
      <c r="D112" s="1651"/>
      <c r="E112" s="1651"/>
      <c r="F112" s="1652"/>
      <c r="G112" s="1652"/>
      <c r="J112" s="841"/>
    </row>
    <row r="113" spans="3:10" ht="20.100000000000001" customHeight="1" x14ac:dyDescent="0.2">
      <c r="J113" s="841"/>
    </row>
    <row r="114" spans="3:10" ht="20.100000000000001" customHeight="1" x14ac:dyDescent="0.25">
      <c r="C114" s="1649" t="s">
        <v>72</v>
      </c>
      <c r="D114" s="1649"/>
      <c r="E114" s="1649"/>
      <c r="F114" s="1649"/>
      <c r="G114" s="1649"/>
      <c r="H114" s="1649"/>
      <c r="J114" s="841"/>
    </row>
    <row r="115" spans="3:10" ht="20.100000000000001" customHeight="1" x14ac:dyDescent="0.2"/>
  </sheetData>
  <sheetProtection algorithmName="SHA-512" hashValue="Arfnra2ZjTjEdFjwn32FaBW8poB85NsJrkEfnZzST939YXBeeR8NGT6C5E7qjBt8PxQR2Y7MkPuvXfUDtyx15g==" saltValue="oxKodgW/9aXSipNQUlrtAA==" spinCount="100000" sheet="1" objects="1" scenarios="1"/>
  <mergeCells count="96">
    <mergeCell ref="B112:E112"/>
    <mergeCell ref="F112:G112"/>
    <mergeCell ref="C114:H114"/>
    <mergeCell ref="B108:E108"/>
    <mergeCell ref="G108:J108"/>
    <mergeCell ref="B109:E109"/>
    <mergeCell ref="G109:J109"/>
    <mergeCell ref="B110:E110"/>
    <mergeCell ref="G110:J110"/>
    <mergeCell ref="B100:J100"/>
    <mergeCell ref="A87:J89"/>
    <mergeCell ref="A91:D91"/>
    <mergeCell ref="A104:C104"/>
    <mergeCell ref="B107:E107"/>
    <mergeCell ref="B95:J95"/>
    <mergeCell ref="B96:J96"/>
    <mergeCell ref="B97:J97"/>
    <mergeCell ref="B98:J98"/>
    <mergeCell ref="B99:J99"/>
    <mergeCell ref="A54:J54"/>
    <mergeCell ref="A56:J57"/>
    <mergeCell ref="A59:J59"/>
    <mergeCell ref="A61:A62"/>
    <mergeCell ref="B61:B62"/>
    <mergeCell ref="C61:D61"/>
    <mergeCell ref="E61:E62"/>
    <mergeCell ref="F61:F62"/>
    <mergeCell ref="G61:I61"/>
    <mergeCell ref="A51:C51"/>
    <mergeCell ref="G51:H51"/>
    <mergeCell ref="I51:J51"/>
    <mergeCell ref="A52:C52"/>
    <mergeCell ref="G52:H52"/>
    <mergeCell ref="I52:J52"/>
    <mergeCell ref="A44:J44"/>
    <mergeCell ref="A46:J48"/>
    <mergeCell ref="A50:C50"/>
    <mergeCell ref="G50:H50"/>
    <mergeCell ref="I50:J50"/>
    <mergeCell ref="A42:B42"/>
    <mergeCell ref="C42:D42"/>
    <mergeCell ref="E42:F42"/>
    <mergeCell ref="A39:B40"/>
    <mergeCell ref="C39:D40"/>
    <mergeCell ref="E39:F40"/>
    <mergeCell ref="G36:H36"/>
    <mergeCell ref="I36:J36"/>
    <mergeCell ref="A37:J37"/>
    <mergeCell ref="I40:J40"/>
    <mergeCell ref="A41:B41"/>
    <mergeCell ref="C41:D41"/>
    <mergeCell ref="E41:F41"/>
    <mergeCell ref="G39:J39"/>
    <mergeCell ref="G40:H40"/>
    <mergeCell ref="B27:E27"/>
    <mergeCell ref="A28:D28"/>
    <mergeCell ref="E28:F28"/>
    <mergeCell ref="A30:J30"/>
    <mergeCell ref="A32:J32"/>
    <mergeCell ref="A20:C20"/>
    <mergeCell ref="D20:G20"/>
    <mergeCell ref="A22:F22"/>
    <mergeCell ref="G22:J22"/>
    <mergeCell ref="A24:F24"/>
    <mergeCell ref="A14:C14"/>
    <mergeCell ref="D14:G14"/>
    <mergeCell ref="A16:C16"/>
    <mergeCell ref="D16:G16"/>
    <mergeCell ref="A17:J18"/>
    <mergeCell ref="D9:E9"/>
    <mergeCell ref="F9:H9"/>
    <mergeCell ref="I9:J9"/>
    <mergeCell ref="A11:J11"/>
    <mergeCell ref="A13:C13"/>
    <mergeCell ref="D13:F13"/>
    <mergeCell ref="A1:J1"/>
    <mergeCell ref="G2:H2"/>
    <mergeCell ref="I2:J2"/>
    <mergeCell ref="A3:C3"/>
    <mergeCell ref="G3:H3"/>
    <mergeCell ref="A5:B5"/>
    <mergeCell ref="D5:J5"/>
    <mergeCell ref="A26:E26"/>
    <mergeCell ref="B93:J93"/>
    <mergeCell ref="B94:J94"/>
    <mergeCell ref="G35:H35"/>
    <mergeCell ref="I35:J35"/>
    <mergeCell ref="G85:H85"/>
    <mergeCell ref="I85:J85"/>
    <mergeCell ref="A15:C15"/>
    <mergeCell ref="D15:G15"/>
    <mergeCell ref="A6:B6"/>
    <mergeCell ref="D6:I6"/>
    <mergeCell ref="A7:B7"/>
    <mergeCell ref="D7:G7"/>
    <mergeCell ref="A9:C9"/>
  </mergeCells>
  <printOptions horizontalCentered="1"/>
  <pageMargins left="0.70866141732283472" right="0.70866141732283472" top="0.6692913385826772" bottom="0" header="0.31496062992125984" footer="0.31496062992125984"/>
  <pageSetup scale="85" orientation="portrait" horizontalDpi="4294967293" r:id="rId1"/>
  <headerFooter>
    <oddHeader>&amp;C
&amp;"-,Negrita"
&amp;"Arial Narrow,Negrita"&amp;14CERTIFICADO DE CALIBRACIÓN                                                                                                                     DE PESAS</oddHeader>
    <oddFooter>&amp;R
RT03-F16 Vr.7 (2019-05-20)
&amp;P de &amp;N</oddFooter>
  </headerFooter>
  <rowBreaks count="2" manualBreakCount="2">
    <brk id="33" max="9" man="1"/>
    <brk id="83" max="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'DATOS '!$B$123:$B$132</xm:f>
          </x14:formula1>
          <xm:sqref>J38</xm:sqref>
        </x14:dataValidation>
        <x14:dataValidation type="list" allowBlank="1" showInputMessage="1" showErrorMessage="1">
          <x14:formula1>
            <xm:f>'DATOS '!$AA$27:$AA$30</xm:f>
          </x14:formula1>
          <xm:sqref>F51:F52</xm:sqref>
        </x14:dataValidation>
        <x14:dataValidation type="list" allowBlank="1" showInputMessage="1" showErrorMessage="1">
          <x14:formula1>
            <xm:f>'DATOS '!$V$109:$V$113</xm:f>
          </x14:formula1>
          <xm:sqref>J107</xm:sqref>
        </x14:dataValidation>
        <x14:dataValidation type="list" allowBlank="1" showInputMessage="1" showErrorMessage="1">
          <x14:formula1>
            <xm:f>'DATOS 1'!$V$81:$V$83</xm:f>
          </x14:formula1>
          <xm:sqref>F107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6"/>
  <sheetViews>
    <sheetView showGridLines="0" tabSelected="1" view="pageBreakPreview" topLeftCell="A94" zoomScale="120" zoomScaleNormal="100" zoomScaleSheetLayoutView="120" workbookViewId="0">
      <selection activeCell="J4" sqref="J4"/>
    </sheetView>
  </sheetViews>
  <sheetFormatPr baseColWidth="10" defaultRowHeight="15" x14ac:dyDescent="0.2"/>
  <cols>
    <col min="1" max="1" width="5.7109375" style="832" customWidth="1"/>
    <col min="2" max="2" width="14.7109375" style="832" customWidth="1"/>
    <col min="3" max="3" width="12.28515625" style="832" customWidth="1"/>
    <col min="4" max="4" width="9.140625" style="832" customWidth="1"/>
    <col min="5" max="5" width="12.7109375" style="832" customWidth="1"/>
    <col min="6" max="6" width="10.5703125" style="832" customWidth="1"/>
    <col min="7" max="7" width="11" style="832" customWidth="1"/>
    <col min="8" max="8" width="11.7109375" style="832" customWidth="1"/>
    <col min="9" max="9" width="8.5703125" style="832" customWidth="1"/>
    <col min="10" max="10" width="10" style="832" customWidth="1"/>
    <col min="11" max="16384" width="11.42578125" style="832"/>
  </cols>
  <sheetData>
    <row r="1" spans="1:10" ht="120" customHeight="1" x14ac:dyDescent="0.2">
      <c r="A1" s="1609"/>
      <c r="B1" s="1609"/>
      <c r="C1" s="1609"/>
      <c r="D1" s="1609"/>
      <c r="E1" s="1609"/>
      <c r="F1" s="1609"/>
      <c r="G1" s="1609"/>
      <c r="H1" s="1609"/>
      <c r="I1" s="1609"/>
      <c r="J1" s="1609"/>
    </row>
    <row r="2" spans="1:10" ht="20.100000000000001" customHeight="1" x14ac:dyDescent="0.25">
      <c r="A2" s="833"/>
      <c r="B2" s="833"/>
      <c r="C2" s="833"/>
      <c r="D2" s="833"/>
      <c r="E2" s="833"/>
      <c r="F2" s="1525" t="s">
        <v>479</v>
      </c>
      <c r="G2" s="1525"/>
      <c r="H2" s="1525"/>
      <c r="I2" s="1587">
        <f>'DATOS '!J7</f>
        <v>0</v>
      </c>
      <c r="J2" s="1587"/>
    </row>
    <row r="3" spans="1:10" ht="20.100000000000001" customHeight="1" x14ac:dyDescent="0.25">
      <c r="A3" s="1600" t="s">
        <v>7</v>
      </c>
      <c r="B3" s="1600"/>
      <c r="C3" s="1600"/>
      <c r="D3" s="834"/>
      <c r="E3" s="834"/>
      <c r="G3" s="1525"/>
      <c r="H3" s="1525"/>
    </row>
    <row r="4" spans="1:10" ht="20.100000000000001" customHeight="1" x14ac:dyDescent="0.2">
      <c r="A4" s="835"/>
      <c r="B4" s="834"/>
      <c r="C4" s="834"/>
      <c r="D4" s="834"/>
      <c r="E4" s="900"/>
      <c r="F4" s="834"/>
    </row>
    <row r="5" spans="1:10" ht="20.100000000000001" customHeight="1" x14ac:dyDescent="0.2">
      <c r="A5" s="1589" t="s">
        <v>356</v>
      </c>
      <c r="B5" s="1589"/>
      <c r="D5" s="1527">
        <f>'DATOS '!E7</f>
        <v>0</v>
      </c>
      <c r="E5" s="1527"/>
      <c r="F5" s="1527"/>
      <c r="G5" s="1527"/>
      <c r="H5" s="1527"/>
      <c r="I5" s="1527"/>
      <c r="J5" s="1527"/>
    </row>
    <row r="6" spans="1:10" ht="20.100000000000001" customHeight="1" x14ac:dyDescent="0.2">
      <c r="A6" s="1589" t="s">
        <v>8</v>
      </c>
      <c r="B6" s="1589"/>
      <c r="C6" s="836"/>
      <c r="D6" s="1527">
        <f>'DATOS '!F7</f>
        <v>0</v>
      </c>
      <c r="E6" s="1527"/>
      <c r="F6" s="1527"/>
      <c r="G6" s="1527"/>
      <c r="H6" s="1527"/>
      <c r="I6" s="1527"/>
    </row>
    <row r="7" spans="1:10" ht="20.100000000000001" customHeight="1" x14ac:dyDescent="0.2">
      <c r="A7" s="1589" t="s">
        <v>9</v>
      </c>
      <c r="B7" s="1589"/>
      <c r="D7" s="1527">
        <f>'DATOS '!C7</f>
        <v>0</v>
      </c>
      <c r="E7" s="1527"/>
      <c r="F7" s="1527"/>
      <c r="G7" s="1527"/>
    </row>
    <row r="8" spans="1:10" ht="20.100000000000001" customHeight="1" x14ac:dyDescent="0.2">
      <c r="A8" s="837"/>
      <c r="B8" s="837"/>
      <c r="D8" s="837"/>
      <c r="E8" s="837"/>
      <c r="F8" s="834"/>
    </row>
    <row r="9" spans="1:10" ht="20.100000000000001" customHeight="1" x14ac:dyDescent="0.2">
      <c r="A9" s="1589" t="s">
        <v>10</v>
      </c>
      <c r="B9" s="1589"/>
      <c r="C9" s="1589"/>
      <c r="D9" s="1604">
        <f>'DATOS '!D7</f>
        <v>0</v>
      </c>
      <c r="E9" s="1604"/>
      <c r="F9" s="1605" t="s">
        <v>12</v>
      </c>
      <c r="G9" s="1605"/>
      <c r="H9" s="1605"/>
      <c r="I9" s="1606" t="e">
        <f>#REF!</f>
        <v>#REF!</v>
      </c>
      <c r="J9" s="1606"/>
    </row>
    <row r="10" spans="1:10" ht="20.100000000000001" customHeight="1" x14ac:dyDescent="0.2">
      <c r="A10" s="834"/>
      <c r="B10" s="834"/>
      <c r="C10" s="834"/>
      <c r="D10" s="834"/>
      <c r="E10" s="834"/>
      <c r="F10" s="834"/>
    </row>
    <row r="11" spans="1:10" ht="20.100000000000001" customHeight="1" x14ac:dyDescent="0.2">
      <c r="A11" s="1608" t="s">
        <v>425</v>
      </c>
      <c r="B11" s="1608"/>
      <c r="C11" s="1608"/>
      <c r="D11" s="1608"/>
      <c r="E11" s="1608"/>
      <c r="F11" s="1608"/>
      <c r="G11" s="1608"/>
      <c r="H11" s="1608"/>
      <c r="I11" s="1608"/>
      <c r="J11" s="1608"/>
    </row>
    <row r="12" spans="1:10" ht="20.100000000000001" customHeight="1" x14ac:dyDescent="0.2">
      <c r="A12" s="901"/>
      <c r="B12" s="901"/>
      <c r="C12" s="901"/>
      <c r="D12" s="901"/>
      <c r="E12" s="901"/>
      <c r="F12" s="834"/>
    </row>
    <row r="13" spans="1:10" ht="20.100000000000001" customHeight="1" x14ac:dyDescent="0.2">
      <c r="A13" s="1589" t="s">
        <v>430</v>
      </c>
      <c r="B13" s="1589"/>
      <c r="C13" s="1589"/>
      <c r="D13" s="1538"/>
      <c r="E13" s="1538"/>
      <c r="F13" s="1538"/>
      <c r="G13" s="840"/>
      <c r="H13" s="833"/>
      <c r="I13" s="833"/>
    </row>
    <row r="14" spans="1:10" ht="20.100000000000001" customHeight="1" x14ac:dyDescent="0.2">
      <c r="A14" s="1589" t="s">
        <v>16</v>
      </c>
      <c r="B14" s="1589"/>
      <c r="C14" s="1589"/>
      <c r="D14" s="1607">
        <f>'DATOS '!D37</f>
        <v>0</v>
      </c>
      <c r="E14" s="1607"/>
      <c r="F14" s="1607"/>
      <c r="G14" s="1607"/>
    </row>
    <row r="15" spans="1:10" ht="20.100000000000001" customHeight="1" x14ac:dyDescent="0.2">
      <c r="A15" s="1589" t="s">
        <v>426</v>
      </c>
      <c r="B15" s="1589"/>
      <c r="C15" s="1589"/>
      <c r="D15" s="1603">
        <f>'DATOS '!E37</f>
        <v>0</v>
      </c>
      <c r="E15" s="1603"/>
      <c r="F15" s="1603"/>
      <c r="G15" s="1603"/>
    </row>
    <row r="16" spans="1:10" ht="20.100000000000001" customHeight="1" thickBot="1" x14ac:dyDescent="0.25">
      <c r="A16" s="1589" t="s">
        <v>431</v>
      </c>
      <c r="B16" s="1589"/>
      <c r="C16" s="1589"/>
      <c r="D16" s="1599"/>
      <c r="E16" s="1599"/>
      <c r="F16" s="1599"/>
      <c r="G16" s="1599"/>
      <c r="H16" s="836"/>
      <c r="I16" s="836"/>
      <c r="J16" s="836"/>
    </row>
    <row r="17" spans="1:10" ht="20.100000000000001" customHeight="1" x14ac:dyDescent="0.2">
      <c r="A17" s="1590"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2 g M  2 g * M  5 g M  10 g M  20 g M 20 g * M 50 g M 100 g M B 200 g M B 200 g * M B 500 g M B 1 kg M B 2 kg M B 2 kg * M B 5 kg M B A 10 kg M B A    </v>
      </c>
      <c r="B17" s="1591"/>
      <c r="C17" s="1591"/>
      <c r="D17" s="1591"/>
      <c r="E17" s="1591"/>
      <c r="F17" s="1591"/>
      <c r="G17" s="1591"/>
      <c r="H17" s="1591"/>
      <c r="I17" s="1591"/>
      <c r="J17" s="1592"/>
    </row>
    <row r="18" spans="1:10" ht="20.100000000000001" customHeight="1" thickBot="1" x14ac:dyDescent="0.25">
      <c r="A18" s="1593"/>
      <c r="B18" s="1594"/>
      <c r="C18" s="1594"/>
      <c r="D18" s="1594"/>
      <c r="E18" s="1594"/>
      <c r="F18" s="1594"/>
      <c r="G18" s="1594"/>
      <c r="H18" s="1594"/>
      <c r="I18" s="1594"/>
      <c r="J18" s="1595"/>
    </row>
    <row r="19" spans="1:10" ht="20.100000000000001" customHeight="1" x14ac:dyDescent="0.2">
      <c r="A19" s="1589" t="s">
        <v>17</v>
      </c>
      <c r="B19" s="1589"/>
      <c r="C19" s="1589"/>
      <c r="D19" s="1596">
        <f>'DATOS '!C37</f>
        <v>0</v>
      </c>
      <c r="E19" s="1597"/>
      <c r="F19" s="1597"/>
      <c r="G19" s="1597"/>
    </row>
    <row r="20" spans="1:10" ht="20.100000000000001" customHeight="1" x14ac:dyDescent="0.2">
      <c r="A20" s="837"/>
      <c r="B20" s="837"/>
      <c r="C20" s="837"/>
      <c r="D20" s="902"/>
      <c r="E20" s="835"/>
      <c r="F20" s="835"/>
      <c r="G20" s="835"/>
    </row>
    <row r="21" spans="1:10" ht="20.100000000000001" customHeight="1" x14ac:dyDescent="0.2">
      <c r="A21" s="1589" t="s">
        <v>18</v>
      </c>
      <c r="B21" s="1589"/>
      <c r="C21" s="1589"/>
      <c r="D21" s="1589"/>
      <c r="E21" s="1589"/>
      <c r="F21" s="1589"/>
      <c r="G21" s="1598"/>
      <c r="H21" s="1598"/>
      <c r="I21" s="1598"/>
      <c r="J21" s="1598"/>
    </row>
    <row r="22" spans="1:10" ht="20.100000000000001" customHeight="1" x14ac:dyDescent="0.2">
      <c r="A22" s="837"/>
      <c r="B22" s="837"/>
      <c r="C22" s="837"/>
      <c r="D22" s="837"/>
      <c r="E22" s="837"/>
      <c r="F22" s="837"/>
      <c r="G22" s="834"/>
    </row>
    <row r="23" spans="1:10" ht="20.100000000000001" customHeight="1" x14ac:dyDescent="0.2">
      <c r="A23" s="1600" t="s">
        <v>350</v>
      </c>
      <c r="B23" s="1600"/>
      <c r="C23" s="1600"/>
      <c r="D23" s="1600"/>
      <c r="E23" s="1600"/>
      <c r="F23" s="1600"/>
    </row>
    <row r="24" spans="1:10" ht="20.100000000000001" customHeight="1" x14ac:dyDescent="0.2">
      <c r="A24" s="901"/>
      <c r="B24" s="901"/>
      <c r="C24" s="901"/>
      <c r="D24" s="901"/>
      <c r="E24" s="903"/>
      <c r="F24" s="904"/>
      <c r="G24" s="904"/>
      <c r="H24" s="904"/>
      <c r="I24" s="904"/>
      <c r="J24" s="904"/>
    </row>
    <row r="25" spans="1:10" ht="39.950000000000003" customHeight="1" x14ac:dyDescent="0.2">
      <c r="A25" s="1602" t="str">
        <f>'DATOS '!G7</f>
        <v xml:space="preserve">Laboratorios de Calibración de Masa y Volumen SIC.         
Av. Cra 50 # 26-55 piso 5 INM </v>
      </c>
      <c r="B25" s="1602"/>
      <c r="C25" s="1602"/>
      <c r="D25" s="1602"/>
      <c r="E25" s="1602"/>
      <c r="F25" s="905"/>
      <c r="G25" s="905"/>
      <c r="H25" s="905"/>
      <c r="I25" s="905"/>
      <c r="J25" s="905"/>
    </row>
    <row r="26" spans="1:10" ht="20.100000000000001" customHeight="1" x14ac:dyDescent="0.2">
      <c r="B26" s="1600"/>
      <c r="C26" s="1600"/>
      <c r="D26" s="1600"/>
      <c r="E26" s="1600"/>
      <c r="F26" s="901"/>
      <c r="G26" s="835"/>
    </row>
    <row r="27" spans="1:10" ht="20.100000000000001" customHeight="1" x14ac:dyDescent="0.2">
      <c r="A27" s="1600" t="s">
        <v>351</v>
      </c>
      <c r="B27" s="1600"/>
      <c r="C27" s="1600"/>
      <c r="D27" s="1600"/>
      <c r="E27" s="1601">
        <f>'DATOS '!I7</f>
        <v>0</v>
      </c>
      <c r="F27" s="1601"/>
      <c r="G27" s="906"/>
      <c r="H27" s="906"/>
    </row>
    <row r="28" spans="1:10" ht="20.100000000000001" customHeight="1" x14ac:dyDescent="0.25">
      <c r="A28" s="835"/>
      <c r="B28" s="835"/>
      <c r="C28" s="835"/>
      <c r="D28" s="835"/>
      <c r="E28" s="835"/>
      <c r="F28" s="835"/>
      <c r="G28" s="907"/>
      <c r="H28" s="907"/>
      <c r="I28" s="834"/>
      <c r="J28" s="834"/>
    </row>
    <row r="29" spans="1:10" ht="20.100000000000001" customHeight="1" x14ac:dyDescent="0.2">
      <c r="A29" s="1567" t="s">
        <v>432</v>
      </c>
      <c r="B29" s="1567"/>
      <c r="C29" s="1567"/>
      <c r="D29" s="1567"/>
      <c r="E29" s="1567"/>
      <c r="F29" s="1567"/>
      <c r="G29" s="1567"/>
      <c r="H29" s="1567"/>
      <c r="I29" s="1567"/>
      <c r="J29" s="1567"/>
    </row>
    <row r="30" spans="1:10" ht="20.100000000000001" customHeight="1" x14ac:dyDescent="0.2">
      <c r="A30" s="908"/>
      <c r="B30" s="908"/>
      <c r="C30" s="908"/>
      <c r="D30" s="908"/>
      <c r="G30" s="834"/>
    </row>
    <row r="31" spans="1:10" ht="35.25" customHeight="1" x14ac:dyDescent="0.2">
      <c r="A31" s="1586" t="s">
        <v>474</v>
      </c>
      <c r="B31" s="1586"/>
      <c r="C31" s="1586"/>
      <c r="D31" s="1586"/>
      <c r="E31" s="1586"/>
      <c r="F31" s="1586"/>
      <c r="G31" s="1586"/>
      <c r="H31" s="1586"/>
      <c r="I31" s="1586"/>
      <c r="J31" s="1586"/>
    </row>
    <row r="32" spans="1:10" ht="120" customHeight="1" x14ac:dyDescent="0.2">
      <c r="A32" s="909"/>
      <c r="B32" s="909"/>
      <c r="C32" s="909"/>
      <c r="D32" s="909"/>
      <c r="E32" s="909"/>
      <c r="F32" s="909"/>
      <c r="G32" s="909"/>
      <c r="H32" s="909"/>
      <c r="I32" s="909"/>
      <c r="J32" s="909"/>
    </row>
    <row r="33" spans="1:10" ht="20.100000000000001" customHeight="1" x14ac:dyDescent="0.25">
      <c r="F33" s="1525" t="s">
        <v>479</v>
      </c>
      <c r="G33" s="1525"/>
      <c r="H33" s="1525"/>
      <c r="I33" s="1587">
        <f>I2</f>
        <v>0</v>
      </c>
      <c r="J33" s="1587"/>
    </row>
    <row r="34" spans="1:10" ht="20.100000000000001" customHeight="1" x14ac:dyDescent="0.25">
      <c r="G34" s="907"/>
      <c r="H34" s="907"/>
      <c r="I34" s="910"/>
      <c r="J34" s="910"/>
    </row>
    <row r="35" spans="1:10" ht="15.75" x14ac:dyDescent="0.2">
      <c r="A35" s="1567" t="s">
        <v>433</v>
      </c>
      <c r="B35" s="1567"/>
      <c r="C35" s="1567"/>
      <c r="D35" s="1567"/>
      <c r="E35" s="1567"/>
      <c r="F35" s="1567"/>
      <c r="G35" s="1567"/>
      <c r="H35" s="1567"/>
      <c r="I35" s="1567"/>
      <c r="J35" s="1567"/>
    </row>
    <row r="36" spans="1:10" ht="15.75" x14ac:dyDescent="0.2">
      <c r="A36" s="1588"/>
      <c r="B36" s="1588"/>
      <c r="C36" s="1588"/>
      <c r="D36" s="1588"/>
      <c r="E36" s="1588"/>
      <c r="F36" s="1588"/>
      <c r="G36" s="1588"/>
      <c r="H36" s="1588"/>
      <c r="I36" s="1588"/>
      <c r="J36" s="1588"/>
    </row>
    <row r="37" spans="1:10" ht="20.100000000000001" customHeight="1" thickBot="1" x14ac:dyDescent="0.25">
      <c r="A37" s="911"/>
      <c r="B37" s="911"/>
      <c r="C37" s="911"/>
      <c r="D37" s="911"/>
      <c r="E37" s="911"/>
      <c r="F37" s="911"/>
      <c r="G37" s="911"/>
      <c r="J37" s="969"/>
    </row>
    <row r="38" spans="1:10" ht="21.75" customHeight="1" thickBot="1" x14ac:dyDescent="0.25">
      <c r="A38" s="1577" t="s">
        <v>458</v>
      </c>
      <c r="B38" s="1578"/>
      <c r="C38" s="1581" t="s">
        <v>388</v>
      </c>
      <c r="D38" s="1581"/>
      <c r="E38" s="1581" t="s">
        <v>389</v>
      </c>
      <c r="F38" s="1583"/>
      <c r="G38" s="1189" t="s">
        <v>390</v>
      </c>
      <c r="H38" s="1190"/>
      <c r="I38" s="1190"/>
      <c r="J38" s="1191"/>
    </row>
    <row r="39" spans="1:10" ht="39.950000000000003" customHeight="1" thickBot="1" x14ac:dyDescent="0.25">
      <c r="A39" s="1579"/>
      <c r="B39" s="1580"/>
      <c r="C39" s="1582"/>
      <c r="D39" s="1582"/>
      <c r="E39" s="1582"/>
      <c r="F39" s="1582"/>
      <c r="G39" s="1584" t="s">
        <v>391</v>
      </c>
      <c r="H39" s="1584"/>
      <c r="I39" s="1584" t="s">
        <v>392</v>
      </c>
      <c r="J39" s="1585"/>
    </row>
    <row r="40" spans="1:10" ht="39.950000000000003" customHeight="1" thickBot="1" x14ac:dyDescent="0.25">
      <c r="A40" s="1539">
        <f>D13</f>
        <v>0</v>
      </c>
      <c r="B40" s="1540"/>
      <c r="C40" s="1539" t="s">
        <v>5</v>
      </c>
      <c r="D40" s="1541"/>
      <c r="E40" s="1542" t="e">
        <f>VLOOKUP($J$37,'DATOS '!B123:G133,1,FALSE)</f>
        <v>#N/A</v>
      </c>
      <c r="F40" s="1540"/>
      <c r="G40" s="912" t="e">
        <f>VLOOKUP($J$37,'DATOS '!B123:G133,3,FALSE)</f>
        <v>#N/A</v>
      </c>
      <c r="H40" s="913" t="s">
        <v>364</v>
      </c>
      <c r="I40" s="912" t="e">
        <f>VLOOKUP($J$37,'DATOS '!B123:G133,5,FALSE)</f>
        <v>#N/A</v>
      </c>
      <c r="J40" s="914" t="s">
        <v>163</v>
      </c>
    </row>
    <row r="41" spans="1:10" ht="39.950000000000003" customHeight="1" thickBot="1" x14ac:dyDescent="0.25">
      <c r="A41" s="1534"/>
      <c r="B41" s="1535"/>
      <c r="C41" s="1534"/>
      <c r="D41" s="1536"/>
      <c r="E41" s="1537"/>
      <c r="F41" s="1535"/>
      <c r="G41" s="858"/>
      <c r="H41" s="859"/>
      <c r="I41" s="858"/>
      <c r="J41" s="860"/>
    </row>
    <row r="42" spans="1:10" ht="20.100000000000001" customHeight="1" x14ac:dyDescent="0.2"/>
    <row r="43" spans="1:10" ht="20.100000000000001" customHeight="1" x14ac:dyDescent="0.2">
      <c r="A43" s="1567" t="s">
        <v>459</v>
      </c>
      <c r="B43" s="1567"/>
      <c r="C43" s="1567"/>
      <c r="D43" s="1567"/>
      <c r="E43" s="1567"/>
      <c r="F43" s="1567"/>
      <c r="G43" s="1567"/>
      <c r="H43" s="1567"/>
      <c r="I43" s="1567"/>
      <c r="J43" s="1567"/>
    </row>
    <row r="44" spans="1:10" ht="20.100000000000001" customHeight="1" x14ac:dyDescent="0.2">
      <c r="A44" s="915"/>
    </row>
    <row r="45" spans="1:10" ht="20.100000000000001" customHeight="1" x14ac:dyDescent="0.2">
      <c r="A45" s="1543" t="s">
        <v>428</v>
      </c>
      <c r="B45" s="1543"/>
      <c r="C45" s="1543"/>
      <c r="D45" s="1543"/>
      <c r="E45" s="1543"/>
      <c r="F45" s="1543"/>
      <c r="G45" s="1543"/>
      <c r="H45" s="1543"/>
      <c r="I45" s="1543"/>
      <c r="J45" s="1543"/>
    </row>
    <row r="46" spans="1:10" ht="20.100000000000001" customHeight="1" x14ac:dyDescent="0.2">
      <c r="A46" s="1543"/>
      <c r="B46" s="1543"/>
      <c r="C46" s="1543"/>
      <c r="D46" s="1543"/>
      <c r="E46" s="1543"/>
      <c r="F46" s="1543"/>
      <c r="G46" s="1543"/>
      <c r="H46" s="1543"/>
      <c r="I46" s="1543"/>
      <c r="J46" s="1543"/>
    </row>
    <row r="47" spans="1:10" ht="20.100000000000001" customHeight="1" x14ac:dyDescent="0.2">
      <c r="A47" s="1543"/>
      <c r="B47" s="1543"/>
      <c r="C47" s="1543"/>
      <c r="D47" s="1543"/>
      <c r="E47" s="1543"/>
      <c r="F47" s="1543"/>
      <c r="G47" s="1543"/>
      <c r="H47" s="1543"/>
      <c r="I47" s="1543"/>
      <c r="J47" s="1543"/>
    </row>
    <row r="48" spans="1:10" ht="20.100000000000001" customHeight="1" thickBot="1" x14ac:dyDescent="0.25">
      <c r="A48" s="916"/>
      <c r="B48" s="916"/>
      <c r="C48" s="916"/>
      <c r="D48" s="916"/>
      <c r="E48" s="916"/>
      <c r="F48" s="916"/>
      <c r="G48" s="916"/>
      <c r="H48" s="916"/>
      <c r="I48" s="916"/>
      <c r="J48" s="916"/>
    </row>
    <row r="49" spans="1:1022 1031:2042 2051:3072 3081:4092 4101:5112 5121:6142 6151:7162 7171:8192 8201:9212 9221:10232 10241:11262 11271:12282 12291:13312 13321:14332 14341:15352 15361:16382" ht="39.950000000000003" customHeight="1" thickBot="1" x14ac:dyDescent="0.25">
      <c r="A49" s="1544" t="s">
        <v>19</v>
      </c>
      <c r="B49" s="1545"/>
      <c r="C49" s="1545"/>
      <c r="D49" s="917" t="s">
        <v>28</v>
      </c>
      <c r="E49" s="917" t="s">
        <v>16</v>
      </c>
      <c r="F49" s="864" t="s">
        <v>359</v>
      </c>
      <c r="G49" s="1545" t="s">
        <v>20</v>
      </c>
      <c r="H49" s="1545"/>
      <c r="I49" s="1573" t="s">
        <v>12</v>
      </c>
      <c r="J49" s="1574"/>
    </row>
    <row r="50" spans="1:1022 1031:2042 2051:3072 3081:4092 4101:5112 5121:6142 6151:7162 7171:8192 8201:9212 9221:10232 10241:11262 11271:12282 12291:13312 13321:14332 14341:15352 15361:16382" ht="39.950000000000003" customHeight="1" thickBot="1" x14ac:dyDescent="0.25">
      <c r="A50" s="1568"/>
      <c r="B50" s="1569"/>
      <c r="C50" s="1569"/>
      <c r="D50" s="865" t="e">
        <f>'RT03-F13'!B7</f>
        <v>#N/A</v>
      </c>
      <c r="E50" s="866" t="e">
        <f>'RT03-F13'!D7</f>
        <v>#N/A</v>
      </c>
      <c r="F50" s="970"/>
      <c r="G50" s="1570" t="e">
        <f>'RT03-F13'!B9</f>
        <v>#N/A</v>
      </c>
      <c r="H50" s="1571"/>
      <c r="I50" s="1575" t="e">
        <f>'RT03-F13'!D9</f>
        <v>#N/A</v>
      </c>
      <c r="J50" s="1576"/>
    </row>
    <row r="51" spans="1:1022 1031:2042 2051:3072 3081:4092 4101:5112 5121:6142 6151:7162 7171:8192 8201:9212 9221:10232 10241:11262 11271:12282 12291:13312 13321:14332 14341:15352 15361:16382" ht="39.950000000000003" customHeight="1" thickBot="1" x14ac:dyDescent="0.25">
      <c r="A51" s="1528"/>
      <c r="B51" s="1529"/>
      <c r="C51" s="1530"/>
      <c r="D51" s="868"/>
      <c r="E51" s="869"/>
      <c r="F51" s="918"/>
      <c r="G51" s="1531"/>
      <c r="H51" s="1530"/>
      <c r="I51" s="1532"/>
      <c r="J51" s="1533"/>
    </row>
    <row r="52" spans="1:1022 1031:2042 2051:3072 3081:4092 4101:5112 5121:6142 6151:7162 7171:8192 8201:9212 9221:10232 10241:11262 11271:12282 12291:13312 13321:14332 14341:15352 15361:16382" ht="20.25" customHeight="1" x14ac:dyDescent="0.2">
      <c r="A52" s="919"/>
      <c r="B52" s="919"/>
      <c r="C52" s="919"/>
      <c r="D52" s="920"/>
      <c r="E52" s="919"/>
      <c r="F52" s="919"/>
      <c r="G52" s="919"/>
      <c r="H52" s="919"/>
      <c r="I52" s="921"/>
      <c r="J52" s="921"/>
    </row>
    <row r="53" spans="1:1022 1031:2042 2051:3072 3081:4092 4101:5112 5121:6142 6151:7162 7171:8192 8201:9212 9221:10232 10241:11262 11271:12282 12291:13312 13321:14332 14341:15352 15361:16382" ht="20.100000000000001" customHeight="1" x14ac:dyDescent="0.2">
      <c r="A53" s="1546" t="s">
        <v>434</v>
      </c>
      <c r="B53" s="1546"/>
      <c r="C53" s="1546"/>
      <c r="D53" s="1546"/>
      <c r="E53" s="1546"/>
      <c r="F53" s="1546"/>
      <c r="G53" s="1546"/>
      <c r="H53" s="1546"/>
      <c r="I53" s="1546"/>
      <c r="J53" s="1546"/>
    </row>
    <row r="54" spans="1:1022 1031:2042 2051:3072 3081:4092 4101:5112 5121:6142 6151:7162 7171:8192 8201:9212 9221:10232 10241:11262 11271:12282 12291:13312 13321:14332 14341:15352 15361:16382" ht="20.100000000000001" customHeight="1" x14ac:dyDescent="0.2">
      <c r="A54" s="915"/>
      <c r="B54" s="915"/>
    </row>
    <row r="55" spans="1:1022 1031:2042 2051:3072 3081:4092 4101:5112 5121:6142 6151:7162 7171:8192 8201:9212 9221:10232 10241:11262 11271:12282 12291:13312 13321:14332 14341:15352 15361:16382" ht="30" customHeight="1" x14ac:dyDescent="0.2">
      <c r="A55" s="1572" t="s">
        <v>472</v>
      </c>
      <c r="B55" s="1572"/>
      <c r="C55" s="1572"/>
      <c r="D55" s="1572"/>
      <c r="E55" s="1572"/>
      <c r="F55" s="1572"/>
      <c r="G55" s="1572"/>
      <c r="H55" s="1572"/>
      <c r="I55" s="1572"/>
      <c r="J55" s="1572"/>
    </row>
    <row r="56" spans="1:1022 1031:2042 2051:3072 3081:4092 4101:5112 5121:6142 6151:7162 7171:8192 8201:9212 9221:10232 10241:11262 11271:12282 12291:13312 13321:14332 14341:15352 15361:16382" ht="30" customHeight="1" x14ac:dyDescent="0.2">
      <c r="A56" s="1572"/>
      <c r="B56" s="1572"/>
      <c r="C56" s="1572"/>
      <c r="D56" s="1572"/>
      <c r="E56" s="1572"/>
      <c r="F56" s="1572"/>
      <c r="G56" s="1572"/>
      <c r="H56" s="1572"/>
      <c r="I56" s="1572"/>
      <c r="J56" s="1572"/>
    </row>
    <row r="57" spans="1:1022 1031:2042 2051:3072 3081:4092 4101:5112 5121:6142 6151:7162 7171:8192 8201:9212 9221:10232 10241:11262 11271:12282 12291:13312 13321:14332 14341:15352 15361:16382" ht="18" customHeight="1" x14ac:dyDescent="0.2">
      <c r="A57" s="909"/>
      <c r="B57" s="909"/>
      <c r="C57" s="909"/>
      <c r="D57" s="909"/>
      <c r="E57" s="909"/>
      <c r="F57" s="909"/>
      <c r="G57" s="909"/>
      <c r="H57" s="909"/>
      <c r="I57" s="909"/>
      <c r="J57" s="909"/>
    </row>
    <row r="58" spans="1:1022 1031:2042 2051:3072 3081:4092 4101:5112 5121:6142 6151:7162 7171:8192 8201:9212 9221:10232 10241:11262 11271:12282 12291:13312 13321:14332 14341:15352 15361:16382" ht="120" customHeight="1" x14ac:dyDescent="0.2">
      <c r="A58" s="909"/>
      <c r="B58" s="909"/>
      <c r="C58" s="909"/>
      <c r="D58" s="909"/>
      <c r="E58" s="909"/>
      <c r="F58" s="909"/>
      <c r="G58" s="909"/>
      <c r="H58" s="909"/>
      <c r="I58" s="909"/>
      <c r="J58" s="909"/>
    </row>
    <row r="59" spans="1:1022 1031:2042 2051:3072 3081:4092 4101:5112 5121:6142 6151:7162 7171:8192 8201:9212 9221:10232 10241:11262 11271:12282 12291:13312 13321:14332 14341:15352 15361:16382" ht="20.100000000000001" customHeight="1" x14ac:dyDescent="0.25">
      <c r="A59" s="909"/>
      <c r="B59" s="909"/>
      <c r="C59" s="909"/>
      <c r="D59" s="909"/>
      <c r="E59" s="909"/>
      <c r="F59" s="1525" t="s">
        <v>479</v>
      </c>
      <c r="G59" s="1525"/>
      <c r="H59" s="1525"/>
      <c r="I59" s="1526">
        <f>I2</f>
        <v>0</v>
      </c>
      <c r="J59" s="1526"/>
    </row>
    <row r="60" spans="1:1022 1031:2042 2051:3072 3081:4092 4101:5112 5121:6142 6151:7162 7171:8192 8201:9212 9221:10232 10241:11262 11271:12282 12291:13312 13321:14332 14341:15352 15361:16382" ht="15.75" customHeight="1" x14ac:dyDescent="0.2">
      <c r="A60" s="1546" t="s">
        <v>435</v>
      </c>
      <c r="B60" s="1546"/>
      <c r="C60" s="1546"/>
      <c r="D60" s="1546"/>
      <c r="E60" s="1546"/>
      <c r="F60" s="1546"/>
      <c r="G60" s="1546"/>
      <c r="H60" s="1546"/>
      <c r="I60" s="1546"/>
      <c r="J60" s="1546"/>
    </row>
    <row r="61" spans="1:1022 1031:2042 2051:3072 3081:4092 4101:5112 5121:6142 6151:7162 7171:8192 8201:9212 9221:10232 10241:11262 11271:12282 12291:13312 13321:14332 14341:15352 15361:16382" ht="15" customHeight="1" x14ac:dyDescent="0.2">
      <c r="A61" s="915"/>
      <c r="B61" s="915"/>
      <c r="K61" s="915"/>
      <c r="L61" s="915"/>
      <c r="U61" s="915"/>
      <c r="V61" s="915"/>
      <c r="AE61" s="915"/>
      <c r="AF61" s="915"/>
      <c r="AO61" s="915"/>
      <c r="AP61" s="915"/>
      <c r="AY61" s="915"/>
      <c r="AZ61" s="915"/>
      <c r="BI61" s="915"/>
      <c r="BJ61" s="915"/>
      <c r="BS61" s="915"/>
      <c r="BT61" s="915"/>
      <c r="CC61" s="915"/>
      <c r="CD61" s="915"/>
      <c r="CM61" s="915"/>
      <c r="CN61" s="915"/>
      <c r="CW61" s="915"/>
      <c r="CX61" s="915"/>
      <c r="DG61" s="915"/>
      <c r="DH61" s="915"/>
      <c r="DQ61" s="915"/>
      <c r="DR61" s="915"/>
      <c r="EA61" s="915"/>
      <c r="EB61" s="915"/>
      <c r="EK61" s="915"/>
      <c r="EL61" s="915"/>
      <c r="EU61" s="915"/>
      <c r="EV61" s="915"/>
      <c r="FE61" s="915"/>
      <c r="FF61" s="915"/>
      <c r="FO61" s="915"/>
      <c r="FP61" s="915"/>
      <c r="FY61" s="915"/>
      <c r="FZ61" s="915"/>
      <c r="GI61" s="915"/>
      <c r="GJ61" s="915"/>
      <c r="GS61" s="915"/>
      <c r="GT61" s="915"/>
      <c r="HC61" s="915"/>
      <c r="HD61" s="915"/>
      <c r="HM61" s="915"/>
      <c r="HN61" s="915"/>
      <c r="HW61" s="915"/>
      <c r="HX61" s="915"/>
      <c r="IG61" s="915"/>
      <c r="IH61" s="915"/>
      <c r="IQ61" s="915"/>
      <c r="IR61" s="915"/>
      <c r="JA61" s="915"/>
      <c r="JB61" s="915"/>
      <c r="JK61" s="915"/>
      <c r="JL61" s="915"/>
      <c r="JU61" s="915"/>
      <c r="JV61" s="915"/>
      <c r="KE61" s="915"/>
      <c r="KF61" s="915"/>
      <c r="KO61" s="915"/>
      <c r="KP61" s="915"/>
      <c r="KY61" s="915"/>
      <c r="KZ61" s="915"/>
      <c r="LI61" s="915"/>
      <c r="LJ61" s="915"/>
      <c r="LS61" s="915"/>
      <c r="LT61" s="915"/>
      <c r="MC61" s="915"/>
      <c r="MD61" s="915"/>
      <c r="MM61" s="915"/>
      <c r="MN61" s="915"/>
      <c r="MW61" s="915"/>
      <c r="MX61" s="915"/>
      <c r="NG61" s="915"/>
      <c r="NH61" s="915"/>
      <c r="NQ61" s="915"/>
      <c r="NR61" s="915"/>
      <c r="OA61" s="915"/>
      <c r="OB61" s="915"/>
      <c r="OK61" s="915"/>
      <c r="OL61" s="915"/>
      <c r="OU61" s="915"/>
      <c r="OV61" s="915"/>
      <c r="PE61" s="915"/>
      <c r="PF61" s="915"/>
      <c r="PO61" s="915"/>
      <c r="PP61" s="915"/>
      <c r="PY61" s="915"/>
      <c r="PZ61" s="915"/>
      <c r="QI61" s="915"/>
      <c r="QJ61" s="915"/>
      <c r="QS61" s="915"/>
      <c r="QT61" s="915"/>
      <c r="RC61" s="915"/>
      <c r="RD61" s="915"/>
      <c r="RM61" s="915"/>
      <c r="RN61" s="915"/>
      <c r="RW61" s="915"/>
      <c r="RX61" s="915"/>
      <c r="SG61" s="915"/>
      <c r="SH61" s="915"/>
      <c r="SQ61" s="915"/>
      <c r="SR61" s="915"/>
      <c r="TA61" s="915"/>
      <c r="TB61" s="915"/>
      <c r="TK61" s="915"/>
      <c r="TL61" s="915"/>
      <c r="TU61" s="915"/>
      <c r="TV61" s="915"/>
      <c r="UE61" s="915"/>
      <c r="UF61" s="915"/>
      <c r="UO61" s="915"/>
      <c r="UP61" s="915"/>
      <c r="UY61" s="915"/>
      <c r="UZ61" s="915"/>
      <c r="VI61" s="915"/>
      <c r="VJ61" s="915"/>
      <c r="VS61" s="915"/>
      <c r="VT61" s="915"/>
      <c r="WC61" s="915"/>
      <c r="WD61" s="915"/>
      <c r="WM61" s="915"/>
      <c r="WN61" s="915"/>
      <c r="WW61" s="915"/>
      <c r="WX61" s="915"/>
      <c r="XG61" s="915"/>
      <c r="XH61" s="915"/>
      <c r="XQ61" s="915"/>
      <c r="XR61" s="915"/>
      <c r="YA61" s="915"/>
      <c r="YB61" s="915"/>
      <c r="YK61" s="915"/>
      <c r="YL61" s="915"/>
      <c r="YU61" s="915"/>
      <c r="YV61" s="915"/>
      <c r="ZE61" s="915"/>
      <c r="ZF61" s="915"/>
      <c r="ZO61" s="915"/>
      <c r="ZP61" s="915"/>
      <c r="ZY61" s="915"/>
      <c r="ZZ61" s="915"/>
      <c r="AAI61" s="915"/>
      <c r="AAJ61" s="915"/>
      <c r="AAS61" s="915"/>
      <c r="AAT61" s="915"/>
      <c r="ABC61" s="915"/>
      <c r="ABD61" s="915"/>
      <c r="ABM61" s="915"/>
      <c r="ABN61" s="915"/>
      <c r="ABW61" s="915"/>
      <c r="ABX61" s="915"/>
      <c r="ACG61" s="915"/>
      <c r="ACH61" s="915"/>
      <c r="ACQ61" s="915"/>
      <c r="ACR61" s="915"/>
      <c r="ADA61" s="915"/>
      <c r="ADB61" s="915"/>
      <c r="ADK61" s="915"/>
      <c r="ADL61" s="915"/>
      <c r="ADU61" s="915"/>
      <c r="ADV61" s="915"/>
      <c r="AEE61" s="915"/>
      <c r="AEF61" s="915"/>
      <c r="AEO61" s="915"/>
      <c r="AEP61" s="915"/>
      <c r="AEY61" s="915"/>
      <c r="AEZ61" s="915"/>
      <c r="AFI61" s="915"/>
      <c r="AFJ61" s="915"/>
      <c r="AFS61" s="915"/>
      <c r="AFT61" s="915"/>
      <c r="AGC61" s="915"/>
      <c r="AGD61" s="915"/>
      <c r="AGM61" s="915"/>
      <c r="AGN61" s="915"/>
      <c r="AGW61" s="915"/>
      <c r="AGX61" s="915"/>
      <c r="AHG61" s="915"/>
      <c r="AHH61" s="915"/>
      <c r="AHQ61" s="915"/>
      <c r="AHR61" s="915"/>
      <c r="AIA61" s="915"/>
      <c r="AIB61" s="915"/>
      <c r="AIK61" s="915"/>
      <c r="AIL61" s="915"/>
      <c r="AIU61" s="915"/>
      <c r="AIV61" s="915"/>
      <c r="AJE61" s="915"/>
      <c r="AJF61" s="915"/>
      <c r="AJO61" s="915"/>
      <c r="AJP61" s="915"/>
      <c r="AJY61" s="915"/>
      <c r="AJZ61" s="915"/>
      <c r="AKI61" s="915"/>
      <c r="AKJ61" s="915"/>
      <c r="AKS61" s="915"/>
      <c r="AKT61" s="915"/>
      <c r="ALC61" s="915"/>
      <c r="ALD61" s="915"/>
      <c r="ALM61" s="915"/>
      <c r="ALN61" s="915"/>
      <c r="ALW61" s="915"/>
      <c r="ALX61" s="915"/>
      <c r="AMG61" s="915"/>
      <c r="AMH61" s="915"/>
      <c r="AMQ61" s="915"/>
      <c r="AMR61" s="915"/>
      <c r="ANA61" s="915"/>
      <c r="ANB61" s="915"/>
      <c r="ANK61" s="915"/>
      <c r="ANL61" s="915"/>
      <c r="ANU61" s="915"/>
      <c r="ANV61" s="915"/>
      <c r="AOE61" s="915"/>
      <c r="AOF61" s="915"/>
      <c r="AOO61" s="915"/>
      <c r="AOP61" s="915"/>
      <c r="AOY61" s="915"/>
      <c r="AOZ61" s="915"/>
      <c r="API61" s="915"/>
      <c r="APJ61" s="915"/>
      <c r="APS61" s="915"/>
      <c r="APT61" s="915"/>
      <c r="AQC61" s="915"/>
      <c r="AQD61" s="915"/>
      <c r="AQM61" s="915"/>
      <c r="AQN61" s="915"/>
      <c r="AQW61" s="915"/>
      <c r="AQX61" s="915"/>
      <c r="ARG61" s="915"/>
      <c r="ARH61" s="915"/>
      <c r="ARQ61" s="915"/>
      <c r="ARR61" s="915"/>
      <c r="ASA61" s="915"/>
      <c r="ASB61" s="915"/>
      <c r="ASK61" s="915"/>
      <c r="ASL61" s="915"/>
      <c r="ASU61" s="915"/>
      <c r="ASV61" s="915"/>
      <c r="ATE61" s="915"/>
      <c r="ATF61" s="915"/>
      <c r="ATO61" s="915"/>
      <c r="ATP61" s="915"/>
      <c r="ATY61" s="915"/>
      <c r="ATZ61" s="915"/>
      <c r="AUI61" s="915"/>
      <c r="AUJ61" s="915"/>
      <c r="AUS61" s="915"/>
      <c r="AUT61" s="915"/>
      <c r="AVC61" s="915"/>
      <c r="AVD61" s="915"/>
      <c r="AVM61" s="915"/>
      <c r="AVN61" s="915"/>
      <c r="AVW61" s="915"/>
      <c r="AVX61" s="915"/>
      <c r="AWG61" s="915"/>
      <c r="AWH61" s="915"/>
      <c r="AWQ61" s="915"/>
      <c r="AWR61" s="915"/>
      <c r="AXA61" s="915"/>
      <c r="AXB61" s="915"/>
      <c r="AXK61" s="915"/>
      <c r="AXL61" s="915"/>
      <c r="AXU61" s="915"/>
      <c r="AXV61" s="915"/>
      <c r="AYE61" s="915"/>
      <c r="AYF61" s="915"/>
      <c r="AYO61" s="915"/>
      <c r="AYP61" s="915"/>
      <c r="AYY61" s="915"/>
      <c r="AYZ61" s="915"/>
      <c r="AZI61" s="915"/>
      <c r="AZJ61" s="915"/>
      <c r="AZS61" s="915"/>
      <c r="AZT61" s="915"/>
      <c r="BAC61" s="915"/>
      <c r="BAD61" s="915"/>
      <c r="BAM61" s="915"/>
      <c r="BAN61" s="915"/>
      <c r="BAW61" s="915"/>
      <c r="BAX61" s="915"/>
      <c r="BBG61" s="915"/>
      <c r="BBH61" s="915"/>
      <c r="BBQ61" s="915"/>
      <c r="BBR61" s="915"/>
      <c r="BCA61" s="915"/>
      <c r="BCB61" s="915"/>
      <c r="BCK61" s="915"/>
      <c r="BCL61" s="915"/>
      <c r="BCU61" s="915"/>
      <c r="BCV61" s="915"/>
      <c r="BDE61" s="915"/>
      <c r="BDF61" s="915"/>
      <c r="BDO61" s="915"/>
      <c r="BDP61" s="915"/>
      <c r="BDY61" s="915"/>
      <c r="BDZ61" s="915"/>
      <c r="BEI61" s="915"/>
      <c r="BEJ61" s="915"/>
      <c r="BES61" s="915"/>
      <c r="BET61" s="915"/>
      <c r="BFC61" s="915"/>
      <c r="BFD61" s="915"/>
      <c r="BFM61" s="915"/>
      <c r="BFN61" s="915"/>
      <c r="BFW61" s="915"/>
      <c r="BFX61" s="915"/>
      <c r="BGG61" s="915"/>
      <c r="BGH61" s="915"/>
      <c r="BGQ61" s="915"/>
      <c r="BGR61" s="915"/>
      <c r="BHA61" s="915"/>
      <c r="BHB61" s="915"/>
      <c r="BHK61" s="915"/>
      <c r="BHL61" s="915"/>
      <c r="BHU61" s="915"/>
      <c r="BHV61" s="915"/>
      <c r="BIE61" s="915"/>
      <c r="BIF61" s="915"/>
      <c r="BIO61" s="915"/>
      <c r="BIP61" s="915"/>
      <c r="BIY61" s="915"/>
      <c r="BIZ61" s="915"/>
      <c r="BJI61" s="915"/>
      <c r="BJJ61" s="915"/>
      <c r="BJS61" s="915"/>
      <c r="BJT61" s="915"/>
      <c r="BKC61" s="915"/>
      <c r="BKD61" s="915"/>
      <c r="BKM61" s="915"/>
      <c r="BKN61" s="915"/>
      <c r="BKW61" s="915"/>
      <c r="BKX61" s="915"/>
      <c r="BLG61" s="915"/>
      <c r="BLH61" s="915"/>
      <c r="BLQ61" s="915"/>
      <c r="BLR61" s="915"/>
      <c r="BMA61" s="915"/>
      <c r="BMB61" s="915"/>
      <c r="BMK61" s="915"/>
      <c r="BML61" s="915"/>
      <c r="BMU61" s="915"/>
      <c r="BMV61" s="915"/>
      <c r="BNE61" s="915"/>
      <c r="BNF61" s="915"/>
      <c r="BNO61" s="915"/>
      <c r="BNP61" s="915"/>
      <c r="BNY61" s="915"/>
      <c r="BNZ61" s="915"/>
      <c r="BOI61" s="915"/>
      <c r="BOJ61" s="915"/>
      <c r="BOS61" s="915"/>
      <c r="BOT61" s="915"/>
      <c r="BPC61" s="915"/>
      <c r="BPD61" s="915"/>
      <c r="BPM61" s="915"/>
      <c r="BPN61" s="915"/>
      <c r="BPW61" s="915"/>
      <c r="BPX61" s="915"/>
      <c r="BQG61" s="915"/>
      <c r="BQH61" s="915"/>
      <c r="BQQ61" s="915"/>
      <c r="BQR61" s="915"/>
      <c r="BRA61" s="915"/>
      <c r="BRB61" s="915"/>
      <c r="BRK61" s="915"/>
      <c r="BRL61" s="915"/>
      <c r="BRU61" s="915"/>
      <c r="BRV61" s="915"/>
      <c r="BSE61" s="915"/>
      <c r="BSF61" s="915"/>
      <c r="BSO61" s="915"/>
      <c r="BSP61" s="915"/>
      <c r="BSY61" s="915"/>
      <c r="BSZ61" s="915"/>
      <c r="BTI61" s="915"/>
      <c r="BTJ61" s="915"/>
      <c r="BTS61" s="915"/>
      <c r="BTT61" s="915"/>
      <c r="BUC61" s="915"/>
      <c r="BUD61" s="915"/>
      <c r="BUM61" s="915"/>
      <c r="BUN61" s="915"/>
      <c r="BUW61" s="915"/>
      <c r="BUX61" s="915"/>
      <c r="BVG61" s="915"/>
      <c r="BVH61" s="915"/>
      <c r="BVQ61" s="915"/>
      <c r="BVR61" s="915"/>
      <c r="BWA61" s="915"/>
      <c r="BWB61" s="915"/>
      <c r="BWK61" s="915"/>
      <c r="BWL61" s="915"/>
      <c r="BWU61" s="915"/>
      <c r="BWV61" s="915"/>
      <c r="BXE61" s="915"/>
      <c r="BXF61" s="915"/>
      <c r="BXO61" s="915"/>
      <c r="BXP61" s="915"/>
      <c r="BXY61" s="915"/>
      <c r="BXZ61" s="915"/>
      <c r="BYI61" s="915"/>
      <c r="BYJ61" s="915"/>
      <c r="BYS61" s="915"/>
      <c r="BYT61" s="915"/>
      <c r="BZC61" s="915"/>
      <c r="BZD61" s="915"/>
      <c r="BZM61" s="915"/>
      <c r="BZN61" s="915"/>
      <c r="BZW61" s="915"/>
      <c r="BZX61" s="915"/>
      <c r="CAG61" s="915"/>
      <c r="CAH61" s="915"/>
      <c r="CAQ61" s="915"/>
      <c r="CAR61" s="915"/>
      <c r="CBA61" s="915"/>
      <c r="CBB61" s="915"/>
      <c r="CBK61" s="915"/>
      <c r="CBL61" s="915"/>
      <c r="CBU61" s="915"/>
      <c r="CBV61" s="915"/>
      <c r="CCE61" s="915"/>
      <c r="CCF61" s="915"/>
      <c r="CCO61" s="915"/>
      <c r="CCP61" s="915"/>
      <c r="CCY61" s="915"/>
      <c r="CCZ61" s="915"/>
      <c r="CDI61" s="915"/>
      <c r="CDJ61" s="915"/>
      <c r="CDS61" s="915"/>
      <c r="CDT61" s="915"/>
      <c r="CEC61" s="915"/>
      <c r="CED61" s="915"/>
      <c r="CEM61" s="915"/>
      <c r="CEN61" s="915"/>
      <c r="CEW61" s="915"/>
      <c r="CEX61" s="915"/>
      <c r="CFG61" s="915"/>
      <c r="CFH61" s="915"/>
      <c r="CFQ61" s="915"/>
      <c r="CFR61" s="915"/>
      <c r="CGA61" s="915"/>
      <c r="CGB61" s="915"/>
      <c r="CGK61" s="915"/>
      <c r="CGL61" s="915"/>
      <c r="CGU61" s="915"/>
      <c r="CGV61" s="915"/>
      <c r="CHE61" s="915"/>
      <c r="CHF61" s="915"/>
      <c r="CHO61" s="915"/>
      <c r="CHP61" s="915"/>
      <c r="CHY61" s="915"/>
      <c r="CHZ61" s="915"/>
      <c r="CII61" s="915"/>
      <c r="CIJ61" s="915"/>
      <c r="CIS61" s="915"/>
      <c r="CIT61" s="915"/>
      <c r="CJC61" s="915"/>
      <c r="CJD61" s="915"/>
      <c r="CJM61" s="915"/>
      <c r="CJN61" s="915"/>
      <c r="CJW61" s="915"/>
      <c r="CJX61" s="915"/>
      <c r="CKG61" s="915"/>
      <c r="CKH61" s="915"/>
      <c r="CKQ61" s="915"/>
      <c r="CKR61" s="915"/>
      <c r="CLA61" s="915"/>
      <c r="CLB61" s="915"/>
      <c r="CLK61" s="915"/>
      <c r="CLL61" s="915"/>
      <c r="CLU61" s="915"/>
      <c r="CLV61" s="915"/>
      <c r="CME61" s="915"/>
      <c r="CMF61" s="915"/>
      <c r="CMO61" s="915"/>
      <c r="CMP61" s="915"/>
      <c r="CMY61" s="915"/>
      <c r="CMZ61" s="915"/>
      <c r="CNI61" s="915"/>
      <c r="CNJ61" s="915"/>
      <c r="CNS61" s="915"/>
      <c r="CNT61" s="915"/>
      <c r="COC61" s="915"/>
      <c r="COD61" s="915"/>
      <c r="COM61" s="915"/>
      <c r="CON61" s="915"/>
      <c r="COW61" s="915"/>
      <c r="COX61" s="915"/>
      <c r="CPG61" s="915"/>
      <c r="CPH61" s="915"/>
      <c r="CPQ61" s="915"/>
      <c r="CPR61" s="915"/>
      <c r="CQA61" s="915"/>
      <c r="CQB61" s="915"/>
      <c r="CQK61" s="915"/>
      <c r="CQL61" s="915"/>
      <c r="CQU61" s="915"/>
      <c r="CQV61" s="915"/>
      <c r="CRE61" s="915"/>
      <c r="CRF61" s="915"/>
      <c r="CRO61" s="915"/>
      <c r="CRP61" s="915"/>
      <c r="CRY61" s="915"/>
      <c r="CRZ61" s="915"/>
      <c r="CSI61" s="915"/>
      <c r="CSJ61" s="915"/>
      <c r="CSS61" s="915"/>
      <c r="CST61" s="915"/>
      <c r="CTC61" s="915"/>
      <c r="CTD61" s="915"/>
      <c r="CTM61" s="915"/>
      <c r="CTN61" s="915"/>
      <c r="CTW61" s="915"/>
      <c r="CTX61" s="915"/>
      <c r="CUG61" s="915"/>
      <c r="CUH61" s="915"/>
      <c r="CUQ61" s="915"/>
      <c r="CUR61" s="915"/>
      <c r="CVA61" s="915"/>
      <c r="CVB61" s="915"/>
      <c r="CVK61" s="915"/>
      <c r="CVL61" s="915"/>
      <c r="CVU61" s="915"/>
      <c r="CVV61" s="915"/>
      <c r="CWE61" s="915"/>
      <c r="CWF61" s="915"/>
      <c r="CWO61" s="915"/>
      <c r="CWP61" s="915"/>
      <c r="CWY61" s="915"/>
      <c r="CWZ61" s="915"/>
      <c r="CXI61" s="915"/>
      <c r="CXJ61" s="915"/>
      <c r="CXS61" s="915"/>
      <c r="CXT61" s="915"/>
      <c r="CYC61" s="915"/>
      <c r="CYD61" s="915"/>
      <c r="CYM61" s="915"/>
      <c r="CYN61" s="915"/>
      <c r="CYW61" s="915"/>
      <c r="CYX61" s="915"/>
      <c r="CZG61" s="915"/>
      <c r="CZH61" s="915"/>
      <c r="CZQ61" s="915"/>
      <c r="CZR61" s="915"/>
      <c r="DAA61" s="915"/>
      <c r="DAB61" s="915"/>
      <c r="DAK61" s="915"/>
      <c r="DAL61" s="915"/>
      <c r="DAU61" s="915"/>
      <c r="DAV61" s="915"/>
      <c r="DBE61" s="915"/>
      <c r="DBF61" s="915"/>
      <c r="DBO61" s="915"/>
      <c r="DBP61" s="915"/>
      <c r="DBY61" s="915"/>
      <c r="DBZ61" s="915"/>
      <c r="DCI61" s="915"/>
      <c r="DCJ61" s="915"/>
      <c r="DCS61" s="915"/>
      <c r="DCT61" s="915"/>
      <c r="DDC61" s="915"/>
      <c r="DDD61" s="915"/>
      <c r="DDM61" s="915"/>
      <c r="DDN61" s="915"/>
      <c r="DDW61" s="915"/>
      <c r="DDX61" s="915"/>
      <c r="DEG61" s="915"/>
      <c r="DEH61" s="915"/>
      <c r="DEQ61" s="915"/>
      <c r="DER61" s="915"/>
      <c r="DFA61" s="915"/>
      <c r="DFB61" s="915"/>
      <c r="DFK61" s="915"/>
      <c r="DFL61" s="915"/>
      <c r="DFU61" s="915"/>
      <c r="DFV61" s="915"/>
      <c r="DGE61" s="915"/>
      <c r="DGF61" s="915"/>
      <c r="DGO61" s="915"/>
      <c r="DGP61" s="915"/>
      <c r="DGY61" s="915"/>
      <c r="DGZ61" s="915"/>
      <c r="DHI61" s="915"/>
      <c r="DHJ61" s="915"/>
      <c r="DHS61" s="915"/>
      <c r="DHT61" s="915"/>
      <c r="DIC61" s="915"/>
      <c r="DID61" s="915"/>
      <c r="DIM61" s="915"/>
      <c r="DIN61" s="915"/>
      <c r="DIW61" s="915"/>
      <c r="DIX61" s="915"/>
      <c r="DJG61" s="915"/>
      <c r="DJH61" s="915"/>
      <c r="DJQ61" s="915"/>
      <c r="DJR61" s="915"/>
      <c r="DKA61" s="915"/>
      <c r="DKB61" s="915"/>
      <c r="DKK61" s="915"/>
      <c r="DKL61" s="915"/>
      <c r="DKU61" s="915"/>
      <c r="DKV61" s="915"/>
      <c r="DLE61" s="915"/>
      <c r="DLF61" s="915"/>
      <c r="DLO61" s="915"/>
      <c r="DLP61" s="915"/>
      <c r="DLY61" s="915"/>
      <c r="DLZ61" s="915"/>
      <c r="DMI61" s="915"/>
      <c r="DMJ61" s="915"/>
      <c r="DMS61" s="915"/>
      <c r="DMT61" s="915"/>
      <c r="DNC61" s="915"/>
      <c r="DND61" s="915"/>
      <c r="DNM61" s="915"/>
      <c r="DNN61" s="915"/>
      <c r="DNW61" s="915"/>
      <c r="DNX61" s="915"/>
      <c r="DOG61" s="915"/>
      <c r="DOH61" s="915"/>
      <c r="DOQ61" s="915"/>
      <c r="DOR61" s="915"/>
      <c r="DPA61" s="915"/>
      <c r="DPB61" s="915"/>
      <c r="DPK61" s="915"/>
      <c r="DPL61" s="915"/>
      <c r="DPU61" s="915"/>
      <c r="DPV61" s="915"/>
      <c r="DQE61" s="915"/>
      <c r="DQF61" s="915"/>
      <c r="DQO61" s="915"/>
      <c r="DQP61" s="915"/>
      <c r="DQY61" s="915"/>
      <c r="DQZ61" s="915"/>
      <c r="DRI61" s="915"/>
      <c r="DRJ61" s="915"/>
      <c r="DRS61" s="915"/>
      <c r="DRT61" s="915"/>
      <c r="DSC61" s="915"/>
      <c r="DSD61" s="915"/>
      <c r="DSM61" s="915"/>
      <c r="DSN61" s="915"/>
      <c r="DSW61" s="915"/>
      <c r="DSX61" s="915"/>
      <c r="DTG61" s="915"/>
      <c r="DTH61" s="915"/>
      <c r="DTQ61" s="915"/>
      <c r="DTR61" s="915"/>
      <c r="DUA61" s="915"/>
      <c r="DUB61" s="915"/>
      <c r="DUK61" s="915"/>
      <c r="DUL61" s="915"/>
      <c r="DUU61" s="915"/>
      <c r="DUV61" s="915"/>
      <c r="DVE61" s="915"/>
      <c r="DVF61" s="915"/>
      <c r="DVO61" s="915"/>
      <c r="DVP61" s="915"/>
      <c r="DVY61" s="915"/>
      <c r="DVZ61" s="915"/>
      <c r="DWI61" s="915"/>
      <c r="DWJ61" s="915"/>
      <c r="DWS61" s="915"/>
      <c r="DWT61" s="915"/>
      <c r="DXC61" s="915"/>
      <c r="DXD61" s="915"/>
      <c r="DXM61" s="915"/>
      <c r="DXN61" s="915"/>
      <c r="DXW61" s="915"/>
      <c r="DXX61" s="915"/>
      <c r="DYG61" s="915"/>
      <c r="DYH61" s="915"/>
      <c r="DYQ61" s="915"/>
      <c r="DYR61" s="915"/>
      <c r="DZA61" s="915"/>
      <c r="DZB61" s="915"/>
      <c r="DZK61" s="915"/>
      <c r="DZL61" s="915"/>
      <c r="DZU61" s="915"/>
      <c r="DZV61" s="915"/>
      <c r="EAE61" s="915"/>
      <c r="EAF61" s="915"/>
      <c r="EAO61" s="915"/>
      <c r="EAP61" s="915"/>
      <c r="EAY61" s="915"/>
      <c r="EAZ61" s="915"/>
      <c r="EBI61" s="915"/>
      <c r="EBJ61" s="915"/>
      <c r="EBS61" s="915"/>
      <c r="EBT61" s="915"/>
      <c r="ECC61" s="915"/>
      <c r="ECD61" s="915"/>
      <c r="ECM61" s="915"/>
      <c r="ECN61" s="915"/>
      <c r="ECW61" s="915"/>
      <c r="ECX61" s="915"/>
      <c r="EDG61" s="915"/>
      <c r="EDH61" s="915"/>
      <c r="EDQ61" s="915"/>
      <c r="EDR61" s="915"/>
      <c r="EEA61" s="915"/>
      <c r="EEB61" s="915"/>
      <c r="EEK61" s="915"/>
      <c r="EEL61" s="915"/>
      <c r="EEU61" s="915"/>
      <c r="EEV61" s="915"/>
      <c r="EFE61" s="915"/>
      <c r="EFF61" s="915"/>
      <c r="EFO61" s="915"/>
      <c r="EFP61" s="915"/>
      <c r="EFY61" s="915"/>
      <c r="EFZ61" s="915"/>
      <c r="EGI61" s="915"/>
      <c r="EGJ61" s="915"/>
      <c r="EGS61" s="915"/>
      <c r="EGT61" s="915"/>
      <c r="EHC61" s="915"/>
      <c r="EHD61" s="915"/>
      <c r="EHM61" s="915"/>
      <c r="EHN61" s="915"/>
      <c r="EHW61" s="915"/>
      <c r="EHX61" s="915"/>
      <c r="EIG61" s="915"/>
      <c r="EIH61" s="915"/>
      <c r="EIQ61" s="915"/>
      <c r="EIR61" s="915"/>
      <c r="EJA61" s="915"/>
      <c r="EJB61" s="915"/>
      <c r="EJK61" s="915"/>
      <c r="EJL61" s="915"/>
      <c r="EJU61" s="915"/>
      <c r="EJV61" s="915"/>
      <c r="EKE61" s="915"/>
      <c r="EKF61" s="915"/>
      <c r="EKO61" s="915"/>
      <c r="EKP61" s="915"/>
      <c r="EKY61" s="915"/>
      <c r="EKZ61" s="915"/>
      <c r="ELI61" s="915"/>
      <c r="ELJ61" s="915"/>
      <c r="ELS61" s="915"/>
      <c r="ELT61" s="915"/>
      <c r="EMC61" s="915"/>
      <c r="EMD61" s="915"/>
      <c r="EMM61" s="915"/>
      <c r="EMN61" s="915"/>
      <c r="EMW61" s="915"/>
      <c r="EMX61" s="915"/>
      <c r="ENG61" s="915"/>
      <c r="ENH61" s="915"/>
      <c r="ENQ61" s="915"/>
      <c r="ENR61" s="915"/>
      <c r="EOA61" s="915"/>
      <c r="EOB61" s="915"/>
      <c r="EOK61" s="915"/>
      <c r="EOL61" s="915"/>
      <c r="EOU61" s="915"/>
      <c r="EOV61" s="915"/>
      <c r="EPE61" s="915"/>
      <c r="EPF61" s="915"/>
      <c r="EPO61" s="915"/>
      <c r="EPP61" s="915"/>
      <c r="EPY61" s="915"/>
      <c r="EPZ61" s="915"/>
      <c r="EQI61" s="915"/>
      <c r="EQJ61" s="915"/>
      <c r="EQS61" s="915"/>
      <c r="EQT61" s="915"/>
      <c r="ERC61" s="915"/>
      <c r="ERD61" s="915"/>
      <c r="ERM61" s="915"/>
      <c r="ERN61" s="915"/>
      <c r="ERW61" s="915"/>
      <c r="ERX61" s="915"/>
      <c r="ESG61" s="915"/>
      <c r="ESH61" s="915"/>
      <c r="ESQ61" s="915"/>
      <c r="ESR61" s="915"/>
      <c r="ETA61" s="915"/>
      <c r="ETB61" s="915"/>
      <c r="ETK61" s="915"/>
      <c r="ETL61" s="915"/>
      <c r="ETU61" s="915"/>
      <c r="ETV61" s="915"/>
      <c r="EUE61" s="915"/>
      <c r="EUF61" s="915"/>
      <c r="EUO61" s="915"/>
      <c r="EUP61" s="915"/>
      <c r="EUY61" s="915"/>
      <c r="EUZ61" s="915"/>
      <c r="EVI61" s="915"/>
      <c r="EVJ61" s="915"/>
      <c r="EVS61" s="915"/>
      <c r="EVT61" s="915"/>
      <c r="EWC61" s="915"/>
      <c r="EWD61" s="915"/>
      <c r="EWM61" s="915"/>
      <c r="EWN61" s="915"/>
      <c r="EWW61" s="915"/>
      <c r="EWX61" s="915"/>
      <c r="EXG61" s="915"/>
      <c r="EXH61" s="915"/>
      <c r="EXQ61" s="915"/>
      <c r="EXR61" s="915"/>
      <c r="EYA61" s="915"/>
      <c r="EYB61" s="915"/>
      <c r="EYK61" s="915"/>
      <c r="EYL61" s="915"/>
      <c r="EYU61" s="915"/>
      <c r="EYV61" s="915"/>
      <c r="EZE61" s="915"/>
      <c r="EZF61" s="915"/>
      <c r="EZO61" s="915"/>
      <c r="EZP61" s="915"/>
      <c r="EZY61" s="915"/>
      <c r="EZZ61" s="915"/>
      <c r="FAI61" s="915"/>
      <c r="FAJ61" s="915"/>
      <c r="FAS61" s="915"/>
      <c r="FAT61" s="915"/>
      <c r="FBC61" s="915"/>
      <c r="FBD61" s="915"/>
      <c r="FBM61" s="915"/>
      <c r="FBN61" s="915"/>
      <c r="FBW61" s="915"/>
      <c r="FBX61" s="915"/>
      <c r="FCG61" s="915"/>
      <c r="FCH61" s="915"/>
      <c r="FCQ61" s="915"/>
      <c r="FCR61" s="915"/>
      <c r="FDA61" s="915"/>
      <c r="FDB61" s="915"/>
      <c r="FDK61" s="915"/>
      <c r="FDL61" s="915"/>
      <c r="FDU61" s="915"/>
      <c r="FDV61" s="915"/>
      <c r="FEE61" s="915"/>
      <c r="FEF61" s="915"/>
      <c r="FEO61" s="915"/>
      <c r="FEP61" s="915"/>
      <c r="FEY61" s="915"/>
      <c r="FEZ61" s="915"/>
      <c r="FFI61" s="915"/>
      <c r="FFJ61" s="915"/>
      <c r="FFS61" s="915"/>
      <c r="FFT61" s="915"/>
      <c r="FGC61" s="915"/>
      <c r="FGD61" s="915"/>
      <c r="FGM61" s="915"/>
      <c r="FGN61" s="915"/>
      <c r="FGW61" s="915"/>
      <c r="FGX61" s="915"/>
      <c r="FHG61" s="915"/>
      <c r="FHH61" s="915"/>
      <c r="FHQ61" s="915"/>
      <c r="FHR61" s="915"/>
      <c r="FIA61" s="915"/>
      <c r="FIB61" s="915"/>
      <c r="FIK61" s="915"/>
      <c r="FIL61" s="915"/>
      <c r="FIU61" s="915"/>
      <c r="FIV61" s="915"/>
      <c r="FJE61" s="915"/>
      <c r="FJF61" s="915"/>
      <c r="FJO61" s="915"/>
      <c r="FJP61" s="915"/>
      <c r="FJY61" s="915"/>
      <c r="FJZ61" s="915"/>
      <c r="FKI61" s="915"/>
      <c r="FKJ61" s="915"/>
      <c r="FKS61" s="915"/>
      <c r="FKT61" s="915"/>
      <c r="FLC61" s="915"/>
      <c r="FLD61" s="915"/>
      <c r="FLM61" s="915"/>
      <c r="FLN61" s="915"/>
      <c r="FLW61" s="915"/>
      <c r="FLX61" s="915"/>
      <c r="FMG61" s="915"/>
      <c r="FMH61" s="915"/>
      <c r="FMQ61" s="915"/>
      <c r="FMR61" s="915"/>
      <c r="FNA61" s="915"/>
      <c r="FNB61" s="915"/>
      <c r="FNK61" s="915"/>
      <c r="FNL61" s="915"/>
      <c r="FNU61" s="915"/>
      <c r="FNV61" s="915"/>
      <c r="FOE61" s="915"/>
      <c r="FOF61" s="915"/>
      <c r="FOO61" s="915"/>
      <c r="FOP61" s="915"/>
      <c r="FOY61" s="915"/>
      <c r="FOZ61" s="915"/>
      <c r="FPI61" s="915"/>
      <c r="FPJ61" s="915"/>
      <c r="FPS61" s="915"/>
      <c r="FPT61" s="915"/>
      <c r="FQC61" s="915"/>
      <c r="FQD61" s="915"/>
      <c r="FQM61" s="915"/>
      <c r="FQN61" s="915"/>
      <c r="FQW61" s="915"/>
      <c r="FQX61" s="915"/>
      <c r="FRG61" s="915"/>
      <c r="FRH61" s="915"/>
      <c r="FRQ61" s="915"/>
      <c r="FRR61" s="915"/>
      <c r="FSA61" s="915"/>
      <c r="FSB61" s="915"/>
      <c r="FSK61" s="915"/>
      <c r="FSL61" s="915"/>
      <c r="FSU61" s="915"/>
      <c r="FSV61" s="915"/>
      <c r="FTE61" s="915"/>
      <c r="FTF61" s="915"/>
      <c r="FTO61" s="915"/>
      <c r="FTP61" s="915"/>
      <c r="FTY61" s="915"/>
      <c r="FTZ61" s="915"/>
      <c r="FUI61" s="915"/>
      <c r="FUJ61" s="915"/>
      <c r="FUS61" s="915"/>
      <c r="FUT61" s="915"/>
      <c r="FVC61" s="915"/>
      <c r="FVD61" s="915"/>
      <c r="FVM61" s="915"/>
      <c r="FVN61" s="915"/>
      <c r="FVW61" s="915"/>
      <c r="FVX61" s="915"/>
      <c r="FWG61" s="915"/>
      <c r="FWH61" s="915"/>
      <c r="FWQ61" s="915"/>
      <c r="FWR61" s="915"/>
      <c r="FXA61" s="915"/>
      <c r="FXB61" s="915"/>
      <c r="FXK61" s="915"/>
      <c r="FXL61" s="915"/>
      <c r="FXU61" s="915"/>
      <c r="FXV61" s="915"/>
      <c r="FYE61" s="915"/>
      <c r="FYF61" s="915"/>
      <c r="FYO61" s="915"/>
      <c r="FYP61" s="915"/>
      <c r="FYY61" s="915"/>
      <c r="FYZ61" s="915"/>
      <c r="FZI61" s="915"/>
      <c r="FZJ61" s="915"/>
      <c r="FZS61" s="915"/>
      <c r="FZT61" s="915"/>
      <c r="GAC61" s="915"/>
      <c r="GAD61" s="915"/>
      <c r="GAM61" s="915"/>
      <c r="GAN61" s="915"/>
      <c r="GAW61" s="915"/>
      <c r="GAX61" s="915"/>
      <c r="GBG61" s="915"/>
      <c r="GBH61" s="915"/>
      <c r="GBQ61" s="915"/>
      <c r="GBR61" s="915"/>
      <c r="GCA61" s="915"/>
      <c r="GCB61" s="915"/>
      <c r="GCK61" s="915"/>
      <c r="GCL61" s="915"/>
      <c r="GCU61" s="915"/>
      <c r="GCV61" s="915"/>
      <c r="GDE61" s="915"/>
      <c r="GDF61" s="915"/>
      <c r="GDO61" s="915"/>
      <c r="GDP61" s="915"/>
      <c r="GDY61" s="915"/>
      <c r="GDZ61" s="915"/>
      <c r="GEI61" s="915"/>
      <c r="GEJ61" s="915"/>
      <c r="GES61" s="915"/>
      <c r="GET61" s="915"/>
      <c r="GFC61" s="915"/>
      <c r="GFD61" s="915"/>
      <c r="GFM61" s="915"/>
      <c r="GFN61" s="915"/>
      <c r="GFW61" s="915"/>
      <c r="GFX61" s="915"/>
      <c r="GGG61" s="915"/>
      <c r="GGH61" s="915"/>
      <c r="GGQ61" s="915"/>
      <c r="GGR61" s="915"/>
      <c r="GHA61" s="915"/>
      <c r="GHB61" s="915"/>
      <c r="GHK61" s="915"/>
      <c r="GHL61" s="915"/>
      <c r="GHU61" s="915"/>
      <c r="GHV61" s="915"/>
      <c r="GIE61" s="915"/>
      <c r="GIF61" s="915"/>
      <c r="GIO61" s="915"/>
      <c r="GIP61" s="915"/>
      <c r="GIY61" s="915"/>
      <c r="GIZ61" s="915"/>
      <c r="GJI61" s="915"/>
      <c r="GJJ61" s="915"/>
      <c r="GJS61" s="915"/>
      <c r="GJT61" s="915"/>
      <c r="GKC61" s="915"/>
      <c r="GKD61" s="915"/>
      <c r="GKM61" s="915"/>
      <c r="GKN61" s="915"/>
      <c r="GKW61" s="915"/>
      <c r="GKX61" s="915"/>
      <c r="GLG61" s="915"/>
      <c r="GLH61" s="915"/>
      <c r="GLQ61" s="915"/>
      <c r="GLR61" s="915"/>
      <c r="GMA61" s="915"/>
      <c r="GMB61" s="915"/>
      <c r="GMK61" s="915"/>
      <c r="GML61" s="915"/>
      <c r="GMU61" s="915"/>
      <c r="GMV61" s="915"/>
      <c r="GNE61" s="915"/>
      <c r="GNF61" s="915"/>
      <c r="GNO61" s="915"/>
      <c r="GNP61" s="915"/>
      <c r="GNY61" s="915"/>
      <c r="GNZ61" s="915"/>
      <c r="GOI61" s="915"/>
      <c r="GOJ61" s="915"/>
      <c r="GOS61" s="915"/>
      <c r="GOT61" s="915"/>
      <c r="GPC61" s="915"/>
      <c r="GPD61" s="915"/>
      <c r="GPM61" s="915"/>
      <c r="GPN61" s="915"/>
      <c r="GPW61" s="915"/>
      <c r="GPX61" s="915"/>
      <c r="GQG61" s="915"/>
      <c r="GQH61" s="915"/>
      <c r="GQQ61" s="915"/>
      <c r="GQR61" s="915"/>
      <c r="GRA61" s="915"/>
      <c r="GRB61" s="915"/>
      <c r="GRK61" s="915"/>
      <c r="GRL61" s="915"/>
      <c r="GRU61" s="915"/>
      <c r="GRV61" s="915"/>
      <c r="GSE61" s="915"/>
      <c r="GSF61" s="915"/>
      <c r="GSO61" s="915"/>
      <c r="GSP61" s="915"/>
      <c r="GSY61" s="915"/>
      <c r="GSZ61" s="915"/>
      <c r="GTI61" s="915"/>
      <c r="GTJ61" s="915"/>
      <c r="GTS61" s="915"/>
      <c r="GTT61" s="915"/>
      <c r="GUC61" s="915"/>
      <c r="GUD61" s="915"/>
      <c r="GUM61" s="915"/>
      <c r="GUN61" s="915"/>
      <c r="GUW61" s="915"/>
      <c r="GUX61" s="915"/>
      <c r="GVG61" s="915"/>
      <c r="GVH61" s="915"/>
      <c r="GVQ61" s="915"/>
      <c r="GVR61" s="915"/>
      <c r="GWA61" s="915"/>
      <c r="GWB61" s="915"/>
      <c r="GWK61" s="915"/>
      <c r="GWL61" s="915"/>
      <c r="GWU61" s="915"/>
      <c r="GWV61" s="915"/>
      <c r="GXE61" s="915"/>
      <c r="GXF61" s="915"/>
      <c r="GXO61" s="915"/>
      <c r="GXP61" s="915"/>
      <c r="GXY61" s="915"/>
      <c r="GXZ61" s="915"/>
      <c r="GYI61" s="915"/>
      <c r="GYJ61" s="915"/>
      <c r="GYS61" s="915"/>
      <c r="GYT61" s="915"/>
      <c r="GZC61" s="915"/>
      <c r="GZD61" s="915"/>
      <c r="GZM61" s="915"/>
      <c r="GZN61" s="915"/>
      <c r="GZW61" s="915"/>
      <c r="GZX61" s="915"/>
      <c r="HAG61" s="915"/>
      <c r="HAH61" s="915"/>
      <c r="HAQ61" s="915"/>
      <c r="HAR61" s="915"/>
      <c r="HBA61" s="915"/>
      <c r="HBB61" s="915"/>
      <c r="HBK61" s="915"/>
      <c r="HBL61" s="915"/>
      <c r="HBU61" s="915"/>
      <c r="HBV61" s="915"/>
      <c r="HCE61" s="915"/>
      <c r="HCF61" s="915"/>
      <c r="HCO61" s="915"/>
      <c r="HCP61" s="915"/>
      <c r="HCY61" s="915"/>
      <c r="HCZ61" s="915"/>
      <c r="HDI61" s="915"/>
      <c r="HDJ61" s="915"/>
      <c r="HDS61" s="915"/>
      <c r="HDT61" s="915"/>
      <c r="HEC61" s="915"/>
      <c r="HED61" s="915"/>
      <c r="HEM61" s="915"/>
      <c r="HEN61" s="915"/>
      <c r="HEW61" s="915"/>
      <c r="HEX61" s="915"/>
      <c r="HFG61" s="915"/>
      <c r="HFH61" s="915"/>
      <c r="HFQ61" s="915"/>
      <c r="HFR61" s="915"/>
      <c r="HGA61" s="915"/>
      <c r="HGB61" s="915"/>
      <c r="HGK61" s="915"/>
      <c r="HGL61" s="915"/>
      <c r="HGU61" s="915"/>
      <c r="HGV61" s="915"/>
      <c r="HHE61" s="915"/>
      <c r="HHF61" s="915"/>
      <c r="HHO61" s="915"/>
      <c r="HHP61" s="915"/>
      <c r="HHY61" s="915"/>
      <c r="HHZ61" s="915"/>
      <c r="HII61" s="915"/>
      <c r="HIJ61" s="915"/>
      <c r="HIS61" s="915"/>
      <c r="HIT61" s="915"/>
      <c r="HJC61" s="915"/>
      <c r="HJD61" s="915"/>
      <c r="HJM61" s="915"/>
      <c r="HJN61" s="915"/>
      <c r="HJW61" s="915"/>
      <c r="HJX61" s="915"/>
      <c r="HKG61" s="915"/>
      <c r="HKH61" s="915"/>
      <c r="HKQ61" s="915"/>
      <c r="HKR61" s="915"/>
      <c r="HLA61" s="915"/>
      <c r="HLB61" s="915"/>
      <c r="HLK61" s="915"/>
      <c r="HLL61" s="915"/>
      <c r="HLU61" s="915"/>
      <c r="HLV61" s="915"/>
      <c r="HME61" s="915"/>
      <c r="HMF61" s="915"/>
      <c r="HMO61" s="915"/>
      <c r="HMP61" s="915"/>
      <c r="HMY61" s="915"/>
      <c r="HMZ61" s="915"/>
      <c r="HNI61" s="915"/>
      <c r="HNJ61" s="915"/>
      <c r="HNS61" s="915"/>
      <c r="HNT61" s="915"/>
      <c r="HOC61" s="915"/>
      <c r="HOD61" s="915"/>
      <c r="HOM61" s="915"/>
      <c r="HON61" s="915"/>
      <c r="HOW61" s="915"/>
      <c r="HOX61" s="915"/>
      <c r="HPG61" s="915"/>
      <c r="HPH61" s="915"/>
      <c r="HPQ61" s="915"/>
      <c r="HPR61" s="915"/>
      <c r="HQA61" s="915"/>
      <c r="HQB61" s="915"/>
      <c r="HQK61" s="915"/>
      <c r="HQL61" s="915"/>
      <c r="HQU61" s="915"/>
      <c r="HQV61" s="915"/>
      <c r="HRE61" s="915"/>
      <c r="HRF61" s="915"/>
      <c r="HRO61" s="915"/>
      <c r="HRP61" s="915"/>
      <c r="HRY61" s="915"/>
      <c r="HRZ61" s="915"/>
      <c r="HSI61" s="915"/>
      <c r="HSJ61" s="915"/>
      <c r="HSS61" s="915"/>
      <c r="HST61" s="915"/>
      <c r="HTC61" s="915"/>
      <c r="HTD61" s="915"/>
      <c r="HTM61" s="915"/>
      <c r="HTN61" s="915"/>
      <c r="HTW61" s="915"/>
      <c r="HTX61" s="915"/>
      <c r="HUG61" s="915"/>
      <c r="HUH61" s="915"/>
      <c r="HUQ61" s="915"/>
      <c r="HUR61" s="915"/>
      <c r="HVA61" s="915"/>
      <c r="HVB61" s="915"/>
      <c r="HVK61" s="915"/>
      <c r="HVL61" s="915"/>
      <c r="HVU61" s="915"/>
      <c r="HVV61" s="915"/>
      <c r="HWE61" s="915"/>
      <c r="HWF61" s="915"/>
      <c r="HWO61" s="915"/>
      <c r="HWP61" s="915"/>
      <c r="HWY61" s="915"/>
      <c r="HWZ61" s="915"/>
      <c r="HXI61" s="915"/>
      <c r="HXJ61" s="915"/>
      <c r="HXS61" s="915"/>
      <c r="HXT61" s="915"/>
      <c r="HYC61" s="915"/>
      <c r="HYD61" s="915"/>
      <c r="HYM61" s="915"/>
      <c r="HYN61" s="915"/>
      <c r="HYW61" s="915"/>
      <c r="HYX61" s="915"/>
      <c r="HZG61" s="915"/>
      <c r="HZH61" s="915"/>
      <c r="HZQ61" s="915"/>
      <c r="HZR61" s="915"/>
      <c r="IAA61" s="915"/>
      <c r="IAB61" s="915"/>
      <c r="IAK61" s="915"/>
      <c r="IAL61" s="915"/>
      <c r="IAU61" s="915"/>
      <c r="IAV61" s="915"/>
      <c r="IBE61" s="915"/>
      <c r="IBF61" s="915"/>
      <c r="IBO61" s="915"/>
      <c r="IBP61" s="915"/>
      <c r="IBY61" s="915"/>
      <c r="IBZ61" s="915"/>
      <c r="ICI61" s="915"/>
      <c r="ICJ61" s="915"/>
      <c r="ICS61" s="915"/>
      <c r="ICT61" s="915"/>
      <c r="IDC61" s="915"/>
      <c r="IDD61" s="915"/>
      <c r="IDM61" s="915"/>
      <c r="IDN61" s="915"/>
      <c r="IDW61" s="915"/>
      <c r="IDX61" s="915"/>
      <c r="IEG61" s="915"/>
      <c r="IEH61" s="915"/>
      <c r="IEQ61" s="915"/>
      <c r="IER61" s="915"/>
      <c r="IFA61" s="915"/>
      <c r="IFB61" s="915"/>
      <c r="IFK61" s="915"/>
      <c r="IFL61" s="915"/>
      <c r="IFU61" s="915"/>
      <c r="IFV61" s="915"/>
      <c r="IGE61" s="915"/>
      <c r="IGF61" s="915"/>
      <c r="IGO61" s="915"/>
      <c r="IGP61" s="915"/>
      <c r="IGY61" s="915"/>
      <c r="IGZ61" s="915"/>
      <c r="IHI61" s="915"/>
      <c r="IHJ61" s="915"/>
      <c r="IHS61" s="915"/>
      <c r="IHT61" s="915"/>
      <c r="IIC61" s="915"/>
      <c r="IID61" s="915"/>
      <c r="IIM61" s="915"/>
      <c r="IIN61" s="915"/>
      <c r="IIW61" s="915"/>
      <c r="IIX61" s="915"/>
      <c r="IJG61" s="915"/>
      <c r="IJH61" s="915"/>
      <c r="IJQ61" s="915"/>
      <c r="IJR61" s="915"/>
      <c r="IKA61" s="915"/>
      <c r="IKB61" s="915"/>
      <c r="IKK61" s="915"/>
      <c r="IKL61" s="915"/>
      <c r="IKU61" s="915"/>
      <c r="IKV61" s="915"/>
      <c r="ILE61" s="915"/>
      <c r="ILF61" s="915"/>
      <c r="ILO61" s="915"/>
      <c r="ILP61" s="915"/>
      <c r="ILY61" s="915"/>
      <c r="ILZ61" s="915"/>
      <c r="IMI61" s="915"/>
      <c r="IMJ61" s="915"/>
      <c r="IMS61" s="915"/>
      <c r="IMT61" s="915"/>
      <c r="INC61" s="915"/>
      <c r="IND61" s="915"/>
      <c r="INM61" s="915"/>
      <c r="INN61" s="915"/>
      <c r="INW61" s="915"/>
      <c r="INX61" s="915"/>
      <c r="IOG61" s="915"/>
      <c r="IOH61" s="915"/>
      <c r="IOQ61" s="915"/>
      <c r="IOR61" s="915"/>
      <c r="IPA61" s="915"/>
      <c r="IPB61" s="915"/>
      <c r="IPK61" s="915"/>
      <c r="IPL61" s="915"/>
      <c r="IPU61" s="915"/>
      <c r="IPV61" s="915"/>
      <c r="IQE61" s="915"/>
      <c r="IQF61" s="915"/>
      <c r="IQO61" s="915"/>
      <c r="IQP61" s="915"/>
      <c r="IQY61" s="915"/>
      <c r="IQZ61" s="915"/>
      <c r="IRI61" s="915"/>
      <c r="IRJ61" s="915"/>
      <c r="IRS61" s="915"/>
      <c r="IRT61" s="915"/>
      <c r="ISC61" s="915"/>
      <c r="ISD61" s="915"/>
      <c r="ISM61" s="915"/>
      <c r="ISN61" s="915"/>
      <c r="ISW61" s="915"/>
      <c r="ISX61" s="915"/>
      <c r="ITG61" s="915"/>
      <c r="ITH61" s="915"/>
      <c r="ITQ61" s="915"/>
      <c r="ITR61" s="915"/>
      <c r="IUA61" s="915"/>
      <c r="IUB61" s="915"/>
      <c r="IUK61" s="915"/>
      <c r="IUL61" s="915"/>
      <c r="IUU61" s="915"/>
      <c r="IUV61" s="915"/>
      <c r="IVE61" s="915"/>
      <c r="IVF61" s="915"/>
      <c r="IVO61" s="915"/>
      <c r="IVP61" s="915"/>
      <c r="IVY61" s="915"/>
      <c r="IVZ61" s="915"/>
      <c r="IWI61" s="915"/>
      <c r="IWJ61" s="915"/>
      <c r="IWS61" s="915"/>
      <c r="IWT61" s="915"/>
      <c r="IXC61" s="915"/>
      <c r="IXD61" s="915"/>
      <c r="IXM61" s="915"/>
      <c r="IXN61" s="915"/>
      <c r="IXW61" s="915"/>
      <c r="IXX61" s="915"/>
      <c r="IYG61" s="915"/>
      <c r="IYH61" s="915"/>
      <c r="IYQ61" s="915"/>
      <c r="IYR61" s="915"/>
      <c r="IZA61" s="915"/>
      <c r="IZB61" s="915"/>
      <c r="IZK61" s="915"/>
      <c r="IZL61" s="915"/>
      <c r="IZU61" s="915"/>
      <c r="IZV61" s="915"/>
      <c r="JAE61" s="915"/>
      <c r="JAF61" s="915"/>
      <c r="JAO61" s="915"/>
      <c r="JAP61" s="915"/>
      <c r="JAY61" s="915"/>
      <c r="JAZ61" s="915"/>
      <c r="JBI61" s="915"/>
      <c r="JBJ61" s="915"/>
      <c r="JBS61" s="915"/>
      <c r="JBT61" s="915"/>
      <c r="JCC61" s="915"/>
      <c r="JCD61" s="915"/>
      <c r="JCM61" s="915"/>
      <c r="JCN61" s="915"/>
      <c r="JCW61" s="915"/>
      <c r="JCX61" s="915"/>
      <c r="JDG61" s="915"/>
      <c r="JDH61" s="915"/>
      <c r="JDQ61" s="915"/>
      <c r="JDR61" s="915"/>
      <c r="JEA61" s="915"/>
      <c r="JEB61" s="915"/>
      <c r="JEK61" s="915"/>
      <c r="JEL61" s="915"/>
      <c r="JEU61" s="915"/>
      <c r="JEV61" s="915"/>
      <c r="JFE61" s="915"/>
      <c r="JFF61" s="915"/>
      <c r="JFO61" s="915"/>
      <c r="JFP61" s="915"/>
      <c r="JFY61" s="915"/>
      <c r="JFZ61" s="915"/>
      <c r="JGI61" s="915"/>
      <c r="JGJ61" s="915"/>
      <c r="JGS61" s="915"/>
      <c r="JGT61" s="915"/>
      <c r="JHC61" s="915"/>
      <c r="JHD61" s="915"/>
      <c r="JHM61" s="915"/>
      <c r="JHN61" s="915"/>
      <c r="JHW61" s="915"/>
      <c r="JHX61" s="915"/>
      <c r="JIG61" s="915"/>
      <c r="JIH61" s="915"/>
      <c r="JIQ61" s="915"/>
      <c r="JIR61" s="915"/>
      <c r="JJA61" s="915"/>
      <c r="JJB61" s="915"/>
      <c r="JJK61" s="915"/>
      <c r="JJL61" s="915"/>
      <c r="JJU61" s="915"/>
      <c r="JJV61" s="915"/>
      <c r="JKE61" s="915"/>
      <c r="JKF61" s="915"/>
      <c r="JKO61" s="915"/>
      <c r="JKP61" s="915"/>
      <c r="JKY61" s="915"/>
      <c r="JKZ61" s="915"/>
      <c r="JLI61" s="915"/>
      <c r="JLJ61" s="915"/>
      <c r="JLS61" s="915"/>
      <c r="JLT61" s="915"/>
      <c r="JMC61" s="915"/>
      <c r="JMD61" s="915"/>
      <c r="JMM61" s="915"/>
      <c r="JMN61" s="915"/>
      <c r="JMW61" s="915"/>
      <c r="JMX61" s="915"/>
      <c r="JNG61" s="915"/>
      <c r="JNH61" s="915"/>
      <c r="JNQ61" s="915"/>
      <c r="JNR61" s="915"/>
      <c r="JOA61" s="915"/>
      <c r="JOB61" s="915"/>
      <c r="JOK61" s="915"/>
      <c r="JOL61" s="915"/>
      <c r="JOU61" s="915"/>
      <c r="JOV61" s="915"/>
      <c r="JPE61" s="915"/>
      <c r="JPF61" s="915"/>
      <c r="JPO61" s="915"/>
      <c r="JPP61" s="915"/>
      <c r="JPY61" s="915"/>
      <c r="JPZ61" s="915"/>
      <c r="JQI61" s="915"/>
      <c r="JQJ61" s="915"/>
      <c r="JQS61" s="915"/>
      <c r="JQT61" s="915"/>
      <c r="JRC61" s="915"/>
      <c r="JRD61" s="915"/>
      <c r="JRM61" s="915"/>
      <c r="JRN61" s="915"/>
      <c r="JRW61" s="915"/>
      <c r="JRX61" s="915"/>
      <c r="JSG61" s="915"/>
      <c r="JSH61" s="915"/>
      <c r="JSQ61" s="915"/>
      <c r="JSR61" s="915"/>
      <c r="JTA61" s="915"/>
      <c r="JTB61" s="915"/>
      <c r="JTK61" s="915"/>
      <c r="JTL61" s="915"/>
      <c r="JTU61" s="915"/>
      <c r="JTV61" s="915"/>
      <c r="JUE61" s="915"/>
      <c r="JUF61" s="915"/>
      <c r="JUO61" s="915"/>
      <c r="JUP61" s="915"/>
      <c r="JUY61" s="915"/>
      <c r="JUZ61" s="915"/>
      <c r="JVI61" s="915"/>
      <c r="JVJ61" s="915"/>
      <c r="JVS61" s="915"/>
      <c r="JVT61" s="915"/>
      <c r="JWC61" s="915"/>
      <c r="JWD61" s="915"/>
      <c r="JWM61" s="915"/>
      <c r="JWN61" s="915"/>
      <c r="JWW61" s="915"/>
      <c r="JWX61" s="915"/>
      <c r="JXG61" s="915"/>
      <c r="JXH61" s="915"/>
      <c r="JXQ61" s="915"/>
      <c r="JXR61" s="915"/>
      <c r="JYA61" s="915"/>
      <c r="JYB61" s="915"/>
      <c r="JYK61" s="915"/>
      <c r="JYL61" s="915"/>
      <c r="JYU61" s="915"/>
      <c r="JYV61" s="915"/>
      <c r="JZE61" s="915"/>
      <c r="JZF61" s="915"/>
      <c r="JZO61" s="915"/>
      <c r="JZP61" s="915"/>
      <c r="JZY61" s="915"/>
      <c r="JZZ61" s="915"/>
      <c r="KAI61" s="915"/>
      <c r="KAJ61" s="915"/>
      <c r="KAS61" s="915"/>
      <c r="KAT61" s="915"/>
      <c r="KBC61" s="915"/>
      <c r="KBD61" s="915"/>
      <c r="KBM61" s="915"/>
      <c r="KBN61" s="915"/>
      <c r="KBW61" s="915"/>
      <c r="KBX61" s="915"/>
      <c r="KCG61" s="915"/>
      <c r="KCH61" s="915"/>
      <c r="KCQ61" s="915"/>
      <c r="KCR61" s="915"/>
      <c r="KDA61" s="915"/>
      <c r="KDB61" s="915"/>
      <c r="KDK61" s="915"/>
      <c r="KDL61" s="915"/>
      <c r="KDU61" s="915"/>
      <c r="KDV61" s="915"/>
      <c r="KEE61" s="915"/>
      <c r="KEF61" s="915"/>
      <c r="KEO61" s="915"/>
      <c r="KEP61" s="915"/>
      <c r="KEY61" s="915"/>
      <c r="KEZ61" s="915"/>
      <c r="KFI61" s="915"/>
      <c r="KFJ61" s="915"/>
      <c r="KFS61" s="915"/>
      <c r="KFT61" s="915"/>
      <c r="KGC61" s="915"/>
      <c r="KGD61" s="915"/>
      <c r="KGM61" s="915"/>
      <c r="KGN61" s="915"/>
      <c r="KGW61" s="915"/>
      <c r="KGX61" s="915"/>
      <c r="KHG61" s="915"/>
      <c r="KHH61" s="915"/>
      <c r="KHQ61" s="915"/>
      <c r="KHR61" s="915"/>
      <c r="KIA61" s="915"/>
      <c r="KIB61" s="915"/>
      <c r="KIK61" s="915"/>
      <c r="KIL61" s="915"/>
      <c r="KIU61" s="915"/>
      <c r="KIV61" s="915"/>
      <c r="KJE61" s="915"/>
      <c r="KJF61" s="915"/>
      <c r="KJO61" s="915"/>
      <c r="KJP61" s="915"/>
      <c r="KJY61" s="915"/>
      <c r="KJZ61" s="915"/>
      <c r="KKI61" s="915"/>
      <c r="KKJ61" s="915"/>
      <c r="KKS61" s="915"/>
      <c r="KKT61" s="915"/>
      <c r="KLC61" s="915"/>
      <c r="KLD61" s="915"/>
      <c r="KLM61" s="915"/>
      <c r="KLN61" s="915"/>
      <c r="KLW61" s="915"/>
      <c r="KLX61" s="915"/>
      <c r="KMG61" s="915"/>
      <c r="KMH61" s="915"/>
      <c r="KMQ61" s="915"/>
      <c r="KMR61" s="915"/>
      <c r="KNA61" s="915"/>
      <c r="KNB61" s="915"/>
      <c r="KNK61" s="915"/>
      <c r="KNL61" s="915"/>
      <c r="KNU61" s="915"/>
      <c r="KNV61" s="915"/>
      <c r="KOE61" s="915"/>
      <c r="KOF61" s="915"/>
      <c r="KOO61" s="915"/>
      <c r="KOP61" s="915"/>
      <c r="KOY61" s="915"/>
      <c r="KOZ61" s="915"/>
      <c r="KPI61" s="915"/>
      <c r="KPJ61" s="915"/>
      <c r="KPS61" s="915"/>
      <c r="KPT61" s="915"/>
      <c r="KQC61" s="915"/>
      <c r="KQD61" s="915"/>
      <c r="KQM61" s="915"/>
      <c r="KQN61" s="915"/>
      <c r="KQW61" s="915"/>
      <c r="KQX61" s="915"/>
      <c r="KRG61" s="915"/>
      <c r="KRH61" s="915"/>
      <c r="KRQ61" s="915"/>
      <c r="KRR61" s="915"/>
      <c r="KSA61" s="915"/>
      <c r="KSB61" s="915"/>
      <c r="KSK61" s="915"/>
      <c r="KSL61" s="915"/>
      <c r="KSU61" s="915"/>
      <c r="KSV61" s="915"/>
      <c r="KTE61" s="915"/>
      <c r="KTF61" s="915"/>
      <c r="KTO61" s="915"/>
      <c r="KTP61" s="915"/>
      <c r="KTY61" s="915"/>
      <c r="KTZ61" s="915"/>
      <c r="KUI61" s="915"/>
      <c r="KUJ61" s="915"/>
      <c r="KUS61" s="915"/>
      <c r="KUT61" s="915"/>
      <c r="KVC61" s="915"/>
      <c r="KVD61" s="915"/>
      <c r="KVM61" s="915"/>
      <c r="KVN61" s="915"/>
      <c r="KVW61" s="915"/>
      <c r="KVX61" s="915"/>
      <c r="KWG61" s="915"/>
      <c r="KWH61" s="915"/>
      <c r="KWQ61" s="915"/>
      <c r="KWR61" s="915"/>
      <c r="KXA61" s="915"/>
      <c r="KXB61" s="915"/>
      <c r="KXK61" s="915"/>
      <c r="KXL61" s="915"/>
      <c r="KXU61" s="915"/>
      <c r="KXV61" s="915"/>
      <c r="KYE61" s="915"/>
      <c r="KYF61" s="915"/>
      <c r="KYO61" s="915"/>
      <c r="KYP61" s="915"/>
      <c r="KYY61" s="915"/>
      <c r="KYZ61" s="915"/>
      <c r="KZI61" s="915"/>
      <c r="KZJ61" s="915"/>
      <c r="KZS61" s="915"/>
      <c r="KZT61" s="915"/>
      <c r="LAC61" s="915"/>
      <c r="LAD61" s="915"/>
      <c r="LAM61" s="915"/>
      <c r="LAN61" s="915"/>
      <c r="LAW61" s="915"/>
      <c r="LAX61" s="915"/>
      <c r="LBG61" s="915"/>
      <c r="LBH61" s="915"/>
      <c r="LBQ61" s="915"/>
      <c r="LBR61" s="915"/>
      <c r="LCA61" s="915"/>
      <c r="LCB61" s="915"/>
      <c r="LCK61" s="915"/>
      <c r="LCL61" s="915"/>
      <c r="LCU61" s="915"/>
      <c r="LCV61" s="915"/>
      <c r="LDE61" s="915"/>
      <c r="LDF61" s="915"/>
      <c r="LDO61" s="915"/>
      <c r="LDP61" s="915"/>
      <c r="LDY61" s="915"/>
      <c r="LDZ61" s="915"/>
      <c r="LEI61" s="915"/>
      <c r="LEJ61" s="915"/>
      <c r="LES61" s="915"/>
      <c r="LET61" s="915"/>
      <c r="LFC61" s="915"/>
      <c r="LFD61" s="915"/>
      <c r="LFM61" s="915"/>
      <c r="LFN61" s="915"/>
      <c r="LFW61" s="915"/>
      <c r="LFX61" s="915"/>
      <c r="LGG61" s="915"/>
      <c r="LGH61" s="915"/>
      <c r="LGQ61" s="915"/>
      <c r="LGR61" s="915"/>
      <c r="LHA61" s="915"/>
      <c r="LHB61" s="915"/>
      <c r="LHK61" s="915"/>
      <c r="LHL61" s="915"/>
      <c r="LHU61" s="915"/>
      <c r="LHV61" s="915"/>
      <c r="LIE61" s="915"/>
      <c r="LIF61" s="915"/>
      <c r="LIO61" s="915"/>
      <c r="LIP61" s="915"/>
      <c r="LIY61" s="915"/>
      <c r="LIZ61" s="915"/>
      <c r="LJI61" s="915"/>
      <c r="LJJ61" s="915"/>
      <c r="LJS61" s="915"/>
      <c r="LJT61" s="915"/>
      <c r="LKC61" s="915"/>
      <c r="LKD61" s="915"/>
      <c r="LKM61" s="915"/>
      <c r="LKN61" s="915"/>
      <c r="LKW61" s="915"/>
      <c r="LKX61" s="915"/>
      <c r="LLG61" s="915"/>
      <c r="LLH61" s="915"/>
      <c r="LLQ61" s="915"/>
      <c r="LLR61" s="915"/>
      <c r="LMA61" s="915"/>
      <c r="LMB61" s="915"/>
      <c r="LMK61" s="915"/>
      <c r="LML61" s="915"/>
      <c r="LMU61" s="915"/>
      <c r="LMV61" s="915"/>
      <c r="LNE61" s="915"/>
      <c r="LNF61" s="915"/>
      <c r="LNO61" s="915"/>
      <c r="LNP61" s="915"/>
      <c r="LNY61" s="915"/>
      <c r="LNZ61" s="915"/>
      <c r="LOI61" s="915"/>
      <c r="LOJ61" s="915"/>
      <c r="LOS61" s="915"/>
      <c r="LOT61" s="915"/>
      <c r="LPC61" s="915"/>
      <c r="LPD61" s="915"/>
      <c r="LPM61" s="915"/>
      <c r="LPN61" s="915"/>
      <c r="LPW61" s="915"/>
      <c r="LPX61" s="915"/>
      <c r="LQG61" s="915"/>
      <c r="LQH61" s="915"/>
      <c r="LQQ61" s="915"/>
      <c r="LQR61" s="915"/>
      <c r="LRA61" s="915"/>
      <c r="LRB61" s="915"/>
      <c r="LRK61" s="915"/>
      <c r="LRL61" s="915"/>
      <c r="LRU61" s="915"/>
      <c r="LRV61" s="915"/>
      <c r="LSE61" s="915"/>
      <c r="LSF61" s="915"/>
      <c r="LSO61" s="915"/>
      <c r="LSP61" s="915"/>
      <c r="LSY61" s="915"/>
      <c r="LSZ61" s="915"/>
      <c r="LTI61" s="915"/>
      <c r="LTJ61" s="915"/>
      <c r="LTS61" s="915"/>
      <c r="LTT61" s="915"/>
      <c r="LUC61" s="915"/>
      <c r="LUD61" s="915"/>
      <c r="LUM61" s="915"/>
      <c r="LUN61" s="915"/>
      <c r="LUW61" s="915"/>
      <c r="LUX61" s="915"/>
      <c r="LVG61" s="915"/>
      <c r="LVH61" s="915"/>
      <c r="LVQ61" s="915"/>
      <c r="LVR61" s="915"/>
      <c r="LWA61" s="915"/>
      <c r="LWB61" s="915"/>
      <c r="LWK61" s="915"/>
      <c r="LWL61" s="915"/>
      <c r="LWU61" s="915"/>
      <c r="LWV61" s="915"/>
      <c r="LXE61" s="915"/>
      <c r="LXF61" s="915"/>
      <c r="LXO61" s="915"/>
      <c r="LXP61" s="915"/>
      <c r="LXY61" s="915"/>
      <c r="LXZ61" s="915"/>
      <c r="LYI61" s="915"/>
      <c r="LYJ61" s="915"/>
      <c r="LYS61" s="915"/>
      <c r="LYT61" s="915"/>
      <c r="LZC61" s="915"/>
      <c r="LZD61" s="915"/>
      <c r="LZM61" s="915"/>
      <c r="LZN61" s="915"/>
      <c r="LZW61" s="915"/>
      <c r="LZX61" s="915"/>
      <c r="MAG61" s="915"/>
      <c r="MAH61" s="915"/>
      <c r="MAQ61" s="915"/>
      <c r="MAR61" s="915"/>
      <c r="MBA61" s="915"/>
      <c r="MBB61" s="915"/>
      <c r="MBK61" s="915"/>
      <c r="MBL61" s="915"/>
      <c r="MBU61" s="915"/>
      <c r="MBV61" s="915"/>
      <c r="MCE61" s="915"/>
      <c r="MCF61" s="915"/>
      <c r="MCO61" s="915"/>
      <c r="MCP61" s="915"/>
      <c r="MCY61" s="915"/>
      <c r="MCZ61" s="915"/>
      <c r="MDI61" s="915"/>
      <c r="MDJ61" s="915"/>
      <c r="MDS61" s="915"/>
      <c r="MDT61" s="915"/>
      <c r="MEC61" s="915"/>
      <c r="MED61" s="915"/>
      <c r="MEM61" s="915"/>
      <c r="MEN61" s="915"/>
      <c r="MEW61" s="915"/>
      <c r="MEX61" s="915"/>
      <c r="MFG61" s="915"/>
      <c r="MFH61" s="915"/>
      <c r="MFQ61" s="915"/>
      <c r="MFR61" s="915"/>
      <c r="MGA61" s="915"/>
      <c r="MGB61" s="915"/>
      <c r="MGK61" s="915"/>
      <c r="MGL61" s="915"/>
      <c r="MGU61" s="915"/>
      <c r="MGV61" s="915"/>
      <c r="MHE61" s="915"/>
      <c r="MHF61" s="915"/>
      <c r="MHO61" s="915"/>
      <c r="MHP61" s="915"/>
      <c r="MHY61" s="915"/>
      <c r="MHZ61" s="915"/>
      <c r="MII61" s="915"/>
      <c r="MIJ61" s="915"/>
      <c r="MIS61" s="915"/>
      <c r="MIT61" s="915"/>
      <c r="MJC61" s="915"/>
      <c r="MJD61" s="915"/>
      <c r="MJM61" s="915"/>
      <c r="MJN61" s="915"/>
      <c r="MJW61" s="915"/>
      <c r="MJX61" s="915"/>
      <c r="MKG61" s="915"/>
      <c r="MKH61" s="915"/>
      <c r="MKQ61" s="915"/>
      <c r="MKR61" s="915"/>
      <c r="MLA61" s="915"/>
      <c r="MLB61" s="915"/>
      <c r="MLK61" s="915"/>
      <c r="MLL61" s="915"/>
      <c r="MLU61" s="915"/>
      <c r="MLV61" s="915"/>
      <c r="MME61" s="915"/>
      <c r="MMF61" s="915"/>
      <c r="MMO61" s="915"/>
      <c r="MMP61" s="915"/>
      <c r="MMY61" s="915"/>
      <c r="MMZ61" s="915"/>
      <c r="MNI61" s="915"/>
      <c r="MNJ61" s="915"/>
      <c r="MNS61" s="915"/>
      <c r="MNT61" s="915"/>
      <c r="MOC61" s="915"/>
      <c r="MOD61" s="915"/>
      <c r="MOM61" s="915"/>
      <c r="MON61" s="915"/>
      <c r="MOW61" s="915"/>
      <c r="MOX61" s="915"/>
      <c r="MPG61" s="915"/>
      <c r="MPH61" s="915"/>
      <c r="MPQ61" s="915"/>
      <c r="MPR61" s="915"/>
      <c r="MQA61" s="915"/>
      <c r="MQB61" s="915"/>
      <c r="MQK61" s="915"/>
      <c r="MQL61" s="915"/>
      <c r="MQU61" s="915"/>
      <c r="MQV61" s="915"/>
      <c r="MRE61" s="915"/>
      <c r="MRF61" s="915"/>
      <c r="MRO61" s="915"/>
      <c r="MRP61" s="915"/>
      <c r="MRY61" s="915"/>
      <c r="MRZ61" s="915"/>
      <c r="MSI61" s="915"/>
      <c r="MSJ61" s="915"/>
      <c r="MSS61" s="915"/>
      <c r="MST61" s="915"/>
      <c r="MTC61" s="915"/>
      <c r="MTD61" s="915"/>
      <c r="MTM61" s="915"/>
      <c r="MTN61" s="915"/>
      <c r="MTW61" s="915"/>
      <c r="MTX61" s="915"/>
      <c r="MUG61" s="915"/>
      <c r="MUH61" s="915"/>
      <c r="MUQ61" s="915"/>
      <c r="MUR61" s="915"/>
      <c r="MVA61" s="915"/>
      <c r="MVB61" s="915"/>
      <c r="MVK61" s="915"/>
      <c r="MVL61" s="915"/>
      <c r="MVU61" s="915"/>
      <c r="MVV61" s="915"/>
      <c r="MWE61" s="915"/>
      <c r="MWF61" s="915"/>
      <c r="MWO61" s="915"/>
      <c r="MWP61" s="915"/>
      <c r="MWY61" s="915"/>
      <c r="MWZ61" s="915"/>
      <c r="MXI61" s="915"/>
      <c r="MXJ61" s="915"/>
      <c r="MXS61" s="915"/>
      <c r="MXT61" s="915"/>
      <c r="MYC61" s="915"/>
      <c r="MYD61" s="915"/>
      <c r="MYM61" s="915"/>
      <c r="MYN61" s="915"/>
      <c r="MYW61" s="915"/>
      <c r="MYX61" s="915"/>
      <c r="MZG61" s="915"/>
      <c r="MZH61" s="915"/>
      <c r="MZQ61" s="915"/>
      <c r="MZR61" s="915"/>
      <c r="NAA61" s="915"/>
      <c r="NAB61" s="915"/>
      <c r="NAK61" s="915"/>
      <c r="NAL61" s="915"/>
      <c r="NAU61" s="915"/>
      <c r="NAV61" s="915"/>
      <c r="NBE61" s="915"/>
      <c r="NBF61" s="915"/>
      <c r="NBO61" s="915"/>
      <c r="NBP61" s="915"/>
      <c r="NBY61" s="915"/>
      <c r="NBZ61" s="915"/>
      <c r="NCI61" s="915"/>
      <c r="NCJ61" s="915"/>
      <c r="NCS61" s="915"/>
      <c r="NCT61" s="915"/>
      <c r="NDC61" s="915"/>
      <c r="NDD61" s="915"/>
      <c r="NDM61" s="915"/>
      <c r="NDN61" s="915"/>
      <c r="NDW61" s="915"/>
      <c r="NDX61" s="915"/>
      <c r="NEG61" s="915"/>
      <c r="NEH61" s="915"/>
      <c r="NEQ61" s="915"/>
      <c r="NER61" s="915"/>
      <c r="NFA61" s="915"/>
      <c r="NFB61" s="915"/>
      <c r="NFK61" s="915"/>
      <c r="NFL61" s="915"/>
      <c r="NFU61" s="915"/>
      <c r="NFV61" s="915"/>
      <c r="NGE61" s="915"/>
      <c r="NGF61" s="915"/>
      <c r="NGO61" s="915"/>
      <c r="NGP61" s="915"/>
      <c r="NGY61" s="915"/>
      <c r="NGZ61" s="915"/>
      <c r="NHI61" s="915"/>
      <c r="NHJ61" s="915"/>
      <c r="NHS61" s="915"/>
      <c r="NHT61" s="915"/>
      <c r="NIC61" s="915"/>
      <c r="NID61" s="915"/>
      <c r="NIM61" s="915"/>
      <c r="NIN61" s="915"/>
      <c r="NIW61" s="915"/>
      <c r="NIX61" s="915"/>
      <c r="NJG61" s="915"/>
      <c r="NJH61" s="915"/>
      <c r="NJQ61" s="915"/>
      <c r="NJR61" s="915"/>
      <c r="NKA61" s="915"/>
      <c r="NKB61" s="915"/>
      <c r="NKK61" s="915"/>
      <c r="NKL61" s="915"/>
      <c r="NKU61" s="915"/>
      <c r="NKV61" s="915"/>
      <c r="NLE61" s="915"/>
      <c r="NLF61" s="915"/>
      <c r="NLO61" s="915"/>
      <c r="NLP61" s="915"/>
      <c r="NLY61" s="915"/>
      <c r="NLZ61" s="915"/>
      <c r="NMI61" s="915"/>
      <c r="NMJ61" s="915"/>
      <c r="NMS61" s="915"/>
      <c r="NMT61" s="915"/>
      <c r="NNC61" s="915"/>
      <c r="NND61" s="915"/>
      <c r="NNM61" s="915"/>
      <c r="NNN61" s="915"/>
      <c r="NNW61" s="915"/>
      <c r="NNX61" s="915"/>
      <c r="NOG61" s="915"/>
      <c r="NOH61" s="915"/>
      <c r="NOQ61" s="915"/>
      <c r="NOR61" s="915"/>
      <c r="NPA61" s="915"/>
      <c r="NPB61" s="915"/>
      <c r="NPK61" s="915"/>
      <c r="NPL61" s="915"/>
      <c r="NPU61" s="915"/>
      <c r="NPV61" s="915"/>
      <c r="NQE61" s="915"/>
      <c r="NQF61" s="915"/>
      <c r="NQO61" s="915"/>
      <c r="NQP61" s="915"/>
      <c r="NQY61" s="915"/>
      <c r="NQZ61" s="915"/>
      <c r="NRI61" s="915"/>
      <c r="NRJ61" s="915"/>
      <c r="NRS61" s="915"/>
      <c r="NRT61" s="915"/>
      <c r="NSC61" s="915"/>
      <c r="NSD61" s="915"/>
      <c r="NSM61" s="915"/>
      <c r="NSN61" s="915"/>
      <c r="NSW61" s="915"/>
      <c r="NSX61" s="915"/>
      <c r="NTG61" s="915"/>
      <c r="NTH61" s="915"/>
      <c r="NTQ61" s="915"/>
      <c r="NTR61" s="915"/>
      <c r="NUA61" s="915"/>
      <c r="NUB61" s="915"/>
      <c r="NUK61" s="915"/>
      <c r="NUL61" s="915"/>
      <c r="NUU61" s="915"/>
      <c r="NUV61" s="915"/>
      <c r="NVE61" s="915"/>
      <c r="NVF61" s="915"/>
      <c r="NVO61" s="915"/>
      <c r="NVP61" s="915"/>
      <c r="NVY61" s="915"/>
      <c r="NVZ61" s="915"/>
      <c r="NWI61" s="915"/>
      <c r="NWJ61" s="915"/>
      <c r="NWS61" s="915"/>
      <c r="NWT61" s="915"/>
      <c r="NXC61" s="915"/>
      <c r="NXD61" s="915"/>
      <c r="NXM61" s="915"/>
      <c r="NXN61" s="915"/>
      <c r="NXW61" s="915"/>
      <c r="NXX61" s="915"/>
      <c r="NYG61" s="915"/>
      <c r="NYH61" s="915"/>
      <c r="NYQ61" s="915"/>
      <c r="NYR61" s="915"/>
      <c r="NZA61" s="915"/>
      <c r="NZB61" s="915"/>
      <c r="NZK61" s="915"/>
      <c r="NZL61" s="915"/>
      <c r="NZU61" s="915"/>
      <c r="NZV61" s="915"/>
      <c r="OAE61" s="915"/>
      <c r="OAF61" s="915"/>
      <c r="OAO61" s="915"/>
      <c r="OAP61" s="915"/>
      <c r="OAY61" s="915"/>
      <c r="OAZ61" s="915"/>
      <c r="OBI61" s="915"/>
      <c r="OBJ61" s="915"/>
      <c r="OBS61" s="915"/>
      <c r="OBT61" s="915"/>
      <c r="OCC61" s="915"/>
      <c r="OCD61" s="915"/>
      <c r="OCM61" s="915"/>
      <c r="OCN61" s="915"/>
      <c r="OCW61" s="915"/>
      <c r="OCX61" s="915"/>
      <c r="ODG61" s="915"/>
      <c r="ODH61" s="915"/>
      <c r="ODQ61" s="915"/>
      <c r="ODR61" s="915"/>
      <c r="OEA61" s="915"/>
      <c r="OEB61" s="915"/>
      <c r="OEK61" s="915"/>
      <c r="OEL61" s="915"/>
      <c r="OEU61" s="915"/>
      <c r="OEV61" s="915"/>
      <c r="OFE61" s="915"/>
      <c r="OFF61" s="915"/>
      <c r="OFO61" s="915"/>
      <c r="OFP61" s="915"/>
      <c r="OFY61" s="915"/>
      <c r="OFZ61" s="915"/>
      <c r="OGI61" s="915"/>
      <c r="OGJ61" s="915"/>
      <c r="OGS61" s="915"/>
      <c r="OGT61" s="915"/>
      <c r="OHC61" s="915"/>
      <c r="OHD61" s="915"/>
      <c r="OHM61" s="915"/>
      <c r="OHN61" s="915"/>
      <c r="OHW61" s="915"/>
      <c r="OHX61" s="915"/>
      <c r="OIG61" s="915"/>
      <c r="OIH61" s="915"/>
      <c r="OIQ61" s="915"/>
      <c r="OIR61" s="915"/>
      <c r="OJA61" s="915"/>
      <c r="OJB61" s="915"/>
      <c r="OJK61" s="915"/>
      <c r="OJL61" s="915"/>
      <c r="OJU61" s="915"/>
      <c r="OJV61" s="915"/>
      <c r="OKE61" s="915"/>
      <c r="OKF61" s="915"/>
      <c r="OKO61" s="915"/>
      <c r="OKP61" s="915"/>
      <c r="OKY61" s="915"/>
      <c r="OKZ61" s="915"/>
      <c r="OLI61" s="915"/>
      <c r="OLJ61" s="915"/>
      <c r="OLS61" s="915"/>
      <c r="OLT61" s="915"/>
      <c r="OMC61" s="915"/>
      <c r="OMD61" s="915"/>
      <c r="OMM61" s="915"/>
      <c r="OMN61" s="915"/>
      <c r="OMW61" s="915"/>
      <c r="OMX61" s="915"/>
      <c r="ONG61" s="915"/>
      <c r="ONH61" s="915"/>
      <c r="ONQ61" s="915"/>
      <c r="ONR61" s="915"/>
      <c r="OOA61" s="915"/>
      <c r="OOB61" s="915"/>
      <c r="OOK61" s="915"/>
      <c r="OOL61" s="915"/>
      <c r="OOU61" s="915"/>
      <c r="OOV61" s="915"/>
      <c r="OPE61" s="915"/>
      <c r="OPF61" s="915"/>
      <c r="OPO61" s="915"/>
      <c r="OPP61" s="915"/>
      <c r="OPY61" s="915"/>
      <c r="OPZ61" s="915"/>
      <c r="OQI61" s="915"/>
      <c r="OQJ61" s="915"/>
      <c r="OQS61" s="915"/>
      <c r="OQT61" s="915"/>
      <c r="ORC61" s="915"/>
      <c r="ORD61" s="915"/>
      <c r="ORM61" s="915"/>
      <c r="ORN61" s="915"/>
      <c r="ORW61" s="915"/>
      <c r="ORX61" s="915"/>
      <c r="OSG61" s="915"/>
      <c r="OSH61" s="915"/>
      <c r="OSQ61" s="915"/>
      <c r="OSR61" s="915"/>
      <c r="OTA61" s="915"/>
      <c r="OTB61" s="915"/>
      <c r="OTK61" s="915"/>
      <c r="OTL61" s="915"/>
      <c r="OTU61" s="915"/>
      <c r="OTV61" s="915"/>
      <c r="OUE61" s="915"/>
      <c r="OUF61" s="915"/>
      <c r="OUO61" s="915"/>
      <c r="OUP61" s="915"/>
      <c r="OUY61" s="915"/>
      <c r="OUZ61" s="915"/>
      <c r="OVI61" s="915"/>
      <c r="OVJ61" s="915"/>
      <c r="OVS61" s="915"/>
      <c r="OVT61" s="915"/>
      <c r="OWC61" s="915"/>
      <c r="OWD61" s="915"/>
      <c r="OWM61" s="915"/>
      <c r="OWN61" s="915"/>
      <c r="OWW61" s="915"/>
      <c r="OWX61" s="915"/>
      <c r="OXG61" s="915"/>
      <c r="OXH61" s="915"/>
      <c r="OXQ61" s="915"/>
      <c r="OXR61" s="915"/>
      <c r="OYA61" s="915"/>
      <c r="OYB61" s="915"/>
      <c r="OYK61" s="915"/>
      <c r="OYL61" s="915"/>
      <c r="OYU61" s="915"/>
      <c r="OYV61" s="915"/>
      <c r="OZE61" s="915"/>
      <c r="OZF61" s="915"/>
      <c r="OZO61" s="915"/>
      <c r="OZP61" s="915"/>
      <c r="OZY61" s="915"/>
      <c r="OZZ61" s="915"/>
      <c r="PAI61" s="915"/>
      <c r="PAJ61" s="915"/>
      <c r="PAS61" s="915"/>
      <c r="PAT61" s="915"/>
      <c r="PBC61" s="915"/>
      <c r="PBD61" s="915"/>
      <c r="PBM61" s="915"/>
      <c r="PBN61" s="915"/>
      <c r="PBW61" s="915"/>
      <c r="PBX61" s="915"/>
      <c r="PCG61" s="915"/>
      <c r="PCH61" s="915"/>
      <c r="PCQ61" s="915"/>
      <c r="PCR61" s="915"/>
      <c r="PDA61" s="915"/>
      <c r="PDB61" s="915"/>
      <c r="PDK61" s="915"/>
      <c r="PDL61" s="915"/>
      <c r="PDU61" s="915"/>
      <c r="PDV61" s="915"/>
      <c r="PEE61" s="915"/>
      <c r="PEF61" s="915"/>
      <c r="PEO61" s="915"/>
      <c r="PEP61" s="915"/>
      <c r="PEY61" s="915"/>
      <c r="PEZ61" s="915"/>
      <c r="PFI61" s="915"/>
      <c r="PFJ61" s="915"/>
      <c r="PFS61" s="915"/>
      <c r="PFT61" s="915"/>
      <c r="PGC61" s="915"/>
      <c r="PGD61" s="915"/>
      <c r="PGM61" s="915"/>
      <c r="PGN61" s="915"/>
      <c r="PGW61" s="915"/>
      <c r="PGX61" s="915"/>
      <c r="PHG61" s="915"/>
      <c r="PHH61" s="915"/>
      <c r="PHQ61" s="915"/>
      <c r="PHR61" s="915"/>
      <c r="PIA61" s="915"/>
      <c r="PIB61" s="915"/>
      <c r="PIK61" s="915"/>
      <c r="PIL61" s="915"/>
      <c r="PIU61" s="915"/>
      <c r="PIV61" s="915"/>
      <c r="PJE61" s="915"/>
      <c r="PJF61" s="915"/>
      <c r="PJO61" s="915"/>
      <c r="PJP61" s="915"/>
      <c r="PJY61" s="915"/>
      <c r="PJZ61" s="915"/>
      <c r="PKI61" s="915"/>
      <c r="PKJ61" s="915"/>
      <c r="PKS61" s="915"/>
      <c r="PKT61" s="915"/>
      <c r="PLC61" s="915"/>
      <c r="PLD61" s="915"/>
      <c r="PLM61" s="915"/>
      <c r="PLN61" s="915"/>
      <c r="PLW61" s="915"/>
      <c r="PLX61" s="915"/>
      <c r="PMG61" s="915"/>
      <c r="PMH61" s="915"/>
      <c r="PMQ61" s="915"/>
      <c r="PMR61" s="915"/>
      <c r="PNA61" s="915"/>
      <c r="PNB61" s="915"/>
      <c r="PNK61" s="915"/>
      <c r="PNL61" s="915"/>
      <c r="PNU61" s="915"/>
      <c r="PNV61" s="915"/>
      <c r="POE61" s="915"/>
      <c r="POF61" s="915"/>
      <c r="POO61" s="915"/>
      <c r="POP61" s="915"/>
      <c r="POY61" s="915"/>
      <c r="POZ61" s="915"/>
      <c r="PPI61" s="915"/>
      <c r="PPJ61" s="915"/>
      <c r="PPS61" s="915"/>
      <c r="PPT61" s="915"/>
      <c r="PQC61" s="915"/>
      <c r="PQD61" s="915"/>
      <c r="PQM61" s="915"/>
      <c r="PQN61" s="915"/>
      <c r="PQW61" s="915"/>
      <c r="PQX61" s="915"/>
      <c r="PRG61" s="915"/>
      <c r="PRH61" s="915"/>
      <c r="PRQ61" s="915"/>
      <c r="PRR61" s="915"/>
      <c r="PSA61" s="915"/>
      <c r="PSB61" s="915"/>
      <c r="PSK61" s="915"/>
      <c r="PSL61" s="915"/>
      <c r="PSU61" s="915"/>
      <c r="PSV61" s="915"/>
      <c r="PTE61" s="915"/>
      <c r="PTF61" s="915"/>
      <c r="PTO61" s="915"/>
      <c r="PTP61" s="915"/>
      <c r="PTY61" s="915"/>
      <c r="PTZ61" s="915"/>
      <c r="PUI61" s="915"/>
      <c r="PUJ61" s="915"/>
      <c r="PUS61" s="915"/>
      <c r="PUT61" s="915"/>
      <c r="PVC61" s="915"/>
      <c r="PVD61" s="915"/>
      <c r="PVM61" s="915"/>
      <c r="PVN61" s="915"/>
      <c r="PVW61" s="915"/>
      <c r="PVX61" s="915"/>
      <c r="PWG61" s="915"/>
      <c r="PWH61" s="915"/>
      <c r="PWQ61" s="915"/>
      <c r="PWR61" s="915"/>
      <c r="PXA61" s="915"/>
      <c r="PXB61" s="915"/>
      <c r="PXK61" s="915"/>
      <c r="PXL61" s="915"/>
      <c r="PXU61" s="915"/>
      <c r="PXV61" s="915"/>
      <c r="PYE61" s="915"/>
      <c r="PYF61" s="915"/>
      <c r="PYO61" s="915"/>
      <c r="PYP61" s="915"/>
      <c r="PYY61" s="915"/>
      <c r="PYZ61" s="915"/>
      <c r="PZI61" s="915"/>
      <c r="PZJ61" s="915"/>
      <c r="PZS61" s="915"/>
      <c r="PZT61" s="915"/>
      <c r="QAC61" s="915"/>
      <c r="QAD61" s="915"/>
      <c r="QAM61" s="915"/>
      <c r="QAN61" s="915"/>
      <c r="QAW61" s="915"/>
      <c r="QAX61" s="915"/>
      <c r="QBG61" s="915"/>
      <c r="QBH61" s="915"/>
      <c r="QBQ61" s="915"/>
      <c r="QBR61" s="915"/>
      <c r="QCA61" s="915"/>
      <c r="QCB61" s="915"/>
      <c r="QCK61" s="915"/>
      <c r="QCL61" s="915"/>
      <c r="QCU61" s="915"/>
      <c r="QCV61" s="915"/>
      <c r="QDE61" s="915"/>
      <c r="QDF61" s="915"/>
      <c r="QDO61" s="915"/>
      <c r="QDP61" s="915"/>
      <c r="QDY61" s="915"/>
      <c r="QDZ61" s="915"/>
      <c r="QEI61" s="915"/>
      <c r="QEJ61" s="915"/>
      <c r="QES61" s="915"/>
      <c r="QET61" s="915"/>
      <c r="QFC61" s="915"/>
      <c r="QFD61" s="915"/>
      <c r="QFM61" s="915"/>
      <c r="QFN61" s="915"/>
      <c r="QFW61" s="915"/>
      <c r="QFX61" s="915"/>
      <c r="QGG61" s="915"/>
      <c r="QGH61" s="915"/>
      <c r="QGQ61" s="915"/>
      <c r="QGR61" s="915"/>
      <c r="QHA61" s="915"/>
      <c r="QHB61" s="915"/>
      <c r="QHK61" s="915"/>
      <c r="QHL61" s="915"/>
      <c r="QHU61" s="915"/>
      <c r="QHV61" s="915"/>
      <c r="QIE61" s="915"/>
      <c r="QIF61" s="915"/>
      <c r="QIO61" s="915"/>
      <c r="QIP61" s="915"/>
      <c r="QIY61" s="915"/>
      <c r="QIZ61" s="915"/>
      <c r="QJI61" s="915"/>
      <c r="QJJ61" s="915"/>
      <c r="QJS61" s="915"/>
      <c r="QJT61" s="915"/>
      <c r="QKC61" s="915"/>
      <c r="QKD61" s="915"/>
      <c r="QKM61" s="915"/>
      <c r="QKN61" s="915"/>
      <c r="QKW61" s="915"/>
      <c r="QKX61" s="915"/>
      <c r="QLG61" s="915"/>
      <c r="QLH61" s="915"/>
      <c r="QLQ61" s="915"/>
      <c r="QLR61" s="915"/>
      <c r="QMA61" s="915"/>
      <c r="QMB61" s="915"/>
      <c r="QMK61" s="915"/>
      <c r="QML61" s="915"/>
      <c r="QMU61" s="915"/>
      <c r="QMV61" s="915"/>
      <c r="QNE61" s="915"/>
      <c r="QNF61" s="915"/>
      <c r="QNO61" s="915"/>
      <c r="QNP61" s="915"/>
      <c r="QNY61" s="915"/>
      <c r="QNZ61" s="915"/>
      <c r="QOI61" s="915"/>
      <c r="QOJ61" s="915"/>
      <c r="QOS61" s="915"/>
      <c r="QOT61" s="915"/>
      <c r="QPC61" s="915"/>
      <c r="QPD61" s="915"/>
      <c r="QPM61" s="915"/>
      <c r="QPN61" s="915"/>
      <c r="QPW61" s="915"/>
      <c r="QPX61" s="915"/>
      <c r="QQG61" s="915"/>
      <c r="QQH61" s="915"/>
      <c r="QQQ61" s="915"/>
      <c r="QQR61" s="915"/>
      <c r="QRA61" s="915"/>
      <c r="QRB61" s="915"/>
      <c r="QRK61" s="915"/>
      <c r="QRL61" s="915"/>
      <c r="QRU61" s="915"/>
      <c r="QRV61" s="915"/>
      <c r="QSE61" s="915"/>
      <c r="QSF61" s="915"/>
      <c r="QSO61" s="915"/>
      <c r="QSP61" s="915"/>
      <c r="QSY61" s="915"/>
      <c r="QSZ61" s="915"/>
      <c r="QTI61" s="915"/>
      <c r="QTJ61" s="915"/>
      <c r="QTS61" s="915"/>
      <c r="QTT61" s="915"/>
      <c r="QUC61" s="915"/>
      <c r="QUD61" s="915"/>
      <c r="QUM61" s="915"/>
      <c r="QUN61" s="915"/>
      <c r="QUW61" s="915"/>
      <c r="QUX61" s="915"/>
      <c r="QVG61" s="915"/>
      <c r="QVH61" s="915"/>
      <c r="QVQ61" s="915"/>
      <c r="QVR61" s="915"/>
      <c r="QWA61" s="915"/>
      <c r="QWB61" s="915"/>
      <c r="QWK61" s="915"/>
      <c r="QWL61" s="915"/>
      <c r="QWU61" s="915"/>
      <c r="QWV61" s="915"/>
      <c r="QXE61" s="915"/>
      <c r="QXF61" s="915"/>
      <c r="QXO61" s="915"/>
      <c r="QXP61" s="915"/>
      <c r="QXY61" s="915"/>
      <c r="QXZ61" s="915"/>
      <c r="QYI61" s="915"/>
      <c r="QYJ61" s="915"/>
      <c r="QYS61" s="915"/>
      <c r="QYT61" s="915"/>
      <c r="QZC61" s="915"/>
      <c r="QZD61" s="915"/>
      <c r="QZM61" s="915"/>
      <c r="QZN61" s="915"/>
      <c r="QZW61" s="915"/>
      <c r="QZX61" s="915"/>
      <c r="RAG61" s="915"/>
      <c r="RAH61" s="915"/>
      <c r="RAQ61" s="915"/>
      <c r="RAR61" s="915"/>
      <c r="RBA61" s="915"/>
      <c r="RBB61" s="915"/>
      <c r="RBK61" s="915"/>
      <c r="RBL61" s="915"/>
      <c r="RBU61" s="915"/>
      <c r="RBV61" s="915"/>
      <c r="RCE61" s="915"/>
      <c r="RCF61" s="915"/>
      <c r="RCO61" s="915"/>
      <c r="RCP61" s="915"/>
      <c r="RCY61" s="915"/>
      <c r="RCZ61" s="915"/>
      <c r="RDI61" s="915"/>
      <c r="RDJ61" s="915"/>
      <c r="RDS61" s="915"/>
      <c r="RDT61" s="915"/>
      <c r="REC61" s="915"/>
      <c r="RED61" s="915"/>
      <c r="REM61" s="915"/>
      <c r="REN61" s="915"/>
      <c r="REW61" s="915"/>
      <c r="REX61" s="915"/>
      <c r="RFG61" s="915"/>
      <c r="RFH61" s="915"/>
      <c r="RFQ61" s="915"/>
      <c r="RFR61" s="915"/>
      <c r="RGA61" s="915"/>
      <c r="RGB61" s="915"/>
      <c r="RGK61" s="915"/>
      <c r="RGL61" s="915"/>
      <c r="RGU61" s="915"/>
      <c r="RGV61" s="915"/>
      <c r="RHE61" s="915"/>
      <c r="RHF61" s="915"/>
      <c r="RHO61" s="915"/>
      <c r="RHP61" s="915"/>
      <c r="RHY61" s="915"/>
      <c r="RHZ61" s="915"/>
      <c r="RII61" s="915"/>
      <c r="RIJ61" s="915"/>
      <c r="RIS61" s="915"/>
      <c r="RIT61" s="915"/>
      <c r="RJC61" s="915"/>
      <c r="RJD61" s="915"/>
      <c r="RJM61" s="915"/>
      <c r="RJN61" s="915"/>
      <c r="RJW61" s="915"/>
      <c r="RJX61" s="915"/>
      <c r="RKG61" s="915"/>
      <c r="RKH61" s="915"/>
      <c r="RKQ61" s="915"/>
      <c r="RKR61" s="915"/>
      <c r="RLA61" s="915"/>
      <c r="RLB61" s="915"/>
      <c r="RLK61" s="915"/>
      <c r="RLL61" s="915"/>
      <c r="RLU61" s="915"/>
      <c r="RLV61" s="915"/>
      <c r="RME61" s="915"/>
      <c r="RMF61" s="915"/>
      <c r="RMO61" s="915"/>
      <c r="RMP61" s="915"/>
      <c r="RMY61" s="915"/>
      <c r="RMZ61" s="915"/>
      <c r="RNI61" s="915"/>
      <c r="RNJ61" s="915"/>
      <c r="RNS61" s="915"/>
      <c r="RNT61" s="915"/>
      <c r="ROC61" s="915"/>
      <c r="ROD61" s="915"/>
      <c r="ROM61" s="915"/>
      <c r="RON61" s="915"/>
      <c r="ROW61" s="915"/>
      <c r="ROX61" s="915"/>
      <c r="RPG61" s="915"/>
      <c r="RPH61" s="915"/>
      <c r="RPQ61" s="915"/>
      <c r="RPR61" s="915"/>
      <c r="RQA61" s="915"/>
      <c r="RQB61" s="915"/>
      <c r="RQK61" s="915"/>
      <c r="RQL61" s="915"/>
      <c r="RQU61" s="915"/>
      <c r="RQV61" s="915"/>
      <c r="RRE61" s="915"/>
      <c r="RRF61" s="915"/>
      <c r="RRO61" s="915"/>
      <c r="RRP61" s="915"/>
      <c r="RRY61" s="915"/>
      <c r="RRZ61" s="915"/>
      <c r="RSI61" s="915"/>
      <c r="RSJ61" s="915"/>
      <c r="RSS61" s="915"/>
      <c r="RST61" s="915"/>
      <c r="RTC61" s="915"/>
      <c r="RTD61" s="915"/>
      <c r="RTM61" s="915"/>
      <c r="RTN61" s="915"/>
      <c r="RTW61" s="915"/>
      <c r="RTX61" s="915"/>
      <c r="RUG61" s="915"/>
      <c r="RUH61" s="915"/>
      <c r="RUQ61" s="915"/>
      <c r="RUR61" s="915"/>
      <c r="RVA61" s="915"/>
      <c r="RVB61" s="915"/>
      <c r="RVK61" s="915"/>
      <c r="RVL61" s="915"/>
      <c r="RVU61" s="915"/>
      <c r="RVV61" s="915"/>
      <c r="RWE61" s="915"/>
      <c r="RWF61" s="915"/>
      <c r="RWO61" s="915"/>
      <c r="RWP61" s="915"/>
      <c r="RWY61" s="915"/>
      <c r="RWZ61" s="915"/>
      <c r="RXI61" s="915"/>
      <c r="RXJ61" s="915"/>
      <c r="RXS61" s="915"/>
      <c r="RXT61" s="915"/>
      <c r="RYC61" s="915"/>
      <c r="RYD61" s="915"/>
      <c r="RYM61" s="915"/>
      <c r="RYN61" s="915"/>
      <c r="RYW61" s="915"/>
      <c r="RYX61" s="915"/>
      <c r="RZG61" s="915"/>
      <c r="RZH61" s="915"/>
      <c r="RZQ61" s="915"/>
      <c r="RZR61" s="915"/>
      <c r="SAA61" s="915"/>
      <c r="SAB61" s="915"/>
      <c r="SAK61" s="915"/>
      <c r="SAL61" s="915"/>
      <c r="SAU61" s="915"/>
      <c r="SAV61" s="915"/>
      <c r="SBE61" s="915"/>
      <c r="SBF61" s="915"/>
      <c r="SBO61" s="915"/>
      <c r="SBP61" s="915"/>
      <c r="SBY61" s="915"/>
      <c r="SBZ61" s="915"/>
      <c r="SCI61" s="915"/>
      <c r="SCJ61" s="915"/>
      <c r="SCS61" s="915"/>
      <c r="SCT61" s="915"/>
      <c r="SDC61" s="915"/>
      <c r="SDD61" s="915"/>
      <c r="SDM61" s="915"/>
      <c r="SDN61" s="915"/>
      <c r="SDW61" s="915"/>
      <c r="SDX61" s="915"/>
      <c r="SEG61" s="915"/>
      <c r="SEH61" s="915"/>
      <c r="SEQ61" s="915"/>
      <c r="SER61" s="915"/>
      <c r="SFA61" s="915"/>
      <c r="SFB61" s="915"/>
      <c r="SFK61" s="915"/>
      <c r="SFL61" s="915"/>
      <c r="SFU61" s="915"/>
      <c r="SFV61" s="915"/>
      <c r="SGE61" s="915"/>
      <c r="SGF61" s="915"/>
      <c r="SGO61" s="915"/>
      <c r="SGP61" s="915"/>
      <c r="SGY61" s="915"/>
      <c r="SGZ61" s="915"/>
      <c r="SHI61" s="915"/>
      <c r="SHJ61" s="915"/>
      <c r="SHS61" s="915"/>
      <c r="SHT61" s="915"/>
      <c r="SIC61" s="915"/>
      <c r="SID61" s="915"/>
      <c r="SIM61" s="915"/>
      <c r="SIN61" s="915"/>
      <c r="SIW61" s="915"/>
      <c r="SIX61" s="915"/>
      <c r="SJG61" s="915"/>
      <c r="SJH61" s="915"/>
      <c r="SJQ61" s="915"/>
      <c r="SJR61" s="915"/>
      <c r="SKA61" s="915"/>
      <c r="SKB61" s="915"/>
      <c r="SKK61" s="915"/>
      <c r="SKL61" s="915"/>
      <c r="SKU61" s="915"/>
      <c r="SKV61" s="915"/>
      <c r="SLE61" s="915"/>
      <c r="SLF61" s="915"/>
      <c r="SLO61" s="915"/>
      <c r="SLP61" s="915"/>
      <c r="SLY61" s="915"/>
      <c r="SLZ61" s="915"/>
      <c r="SMI61" s="915"/>
      <c r="SMJ61" s="915"/>
      <c r="SMS61" s="915"/>
      <c r="SMT61" s="915"/>
      <c r="SNC61" s="915"/>
      <c r="SND61" s="915"/>
      <c r="SNM61" s="915"/>
      <c r="SNN61" s="915"/>
      <c r="SNW61" s="915"/>
      <c r="SNX61" s="915"/>
      <c r="SOG61" s="915"/>
      <c r="SOH61" s="915"/>
      <c r="SOQ61" s="915"/>
      <c r="SOR61" s="915"/>
      <c r="SPA61" s="915"/>
      <c r="SPB61" s="915"/>
      <c r="SPK61" s="915"/>
      <c r="SPL61" s="915"/>
      <c r="SPU61" s="915"/>
      <c r="SPV61" s="915"/>
      <c r="SQE61" s="915"/>
      <c r="SQF61" s="915"/>
      <c r="SQO61" s="915"/>
      <c r="SQP61" s="915"/>
      <c r="SQY61" s="915"/>
      <c r="SQZ61" s="915"/>
      <c r="SRI61" s="915"/>
      <c r="SRJ61" s="915"/>
      <c r="SRS61" s="915"/>
      <c r="SRT61" s="915"/>
      <c r="SSC61" s="915"/>
      <c r="SSD61" s="915"/>
      <c r="SSM61" s="915"/>
      <c r="SSN61" s="915"/>
      <c r="SSW61" s="915"/>
      <c r="SSX61" s="915"/>
      <c r="STG61" s="915"/>
      <c r="STH61" s="915"/>
      <c r="STQ61" s="915"/>
      <c r="STR61" s="915"/>
      <c r="SUA61" s="915"/>
      <c r="SUB61" s="915"/>
      <c r="SUK61" s="915"/>
      <c r="SUL61" s="915"/>
      <c r="SUU61" s="915"/>
      <c r="SUV61" s="915"/>
      <c r="SVE61" s="915"/>
      <c r="SVF61" s="915"/>
      <c r="SVO61" s="915"/>
      <c r="SVP61" s="915"/>
      <c r="SVY61" s="915"/>
      <c r="SVZ61" s="915"/>
      <c r="SWI61" s="915"/>
      <c r="SWJ61" s="915"/>
      <c r="SWS61" s="915"/>
      <c r="SWT61" s="915"/>
      <c r="SXC61" s="915"/>
      <c r="SXD61" s="915"/>
      <c r="SXM61" s="915"/>
      <c r="SXN61" s="915"/>
      <c r="SXW61" s="915"/>
      <c r="SXX61" s="915"/>
      <c r="SYG61" s="915"/>
      <c r="SYH61" s="915"/>
      <c r="SYQ61" s="915"/>
      <c r="SYR61" s="915"/>
      <c r="SZA61" s="915"/>
      <c r="SZB61" s="915"/>
      <c r="SZK61" s="915"/>
      <c r="SZL61" s="915"/>
      <c r="SZU61" s="915"/>
      <c r="SZV61" s="915"/>
      <c r="TAE61" s="915"/>
      <c r="TAF61" s="915"/>
      <c r="TAO61" s="915"/>
      <c r="TAP61" s="915"/>
      <c r="TAY61" s="915"/>
      <c r="TAZ61" s="915"/>
      <c r="TBI61" s="915"/>
      <c r="TBJ61" s="915"/>
      <c r="TBS61" s="915"/>
      <c r="TBT61" s="915"/>
      <c r="TCC61" s="915"/>
      <c r="TCD61" s="915"/>
      <c r="TCM61" s="915"/>
      <c r="TCN61" s="915"/>
      <c r="TCW61" s="915"/>
      <c r="TCX61" s="915"/>
      <c r="TDG61" s="915"/>
      <c r="TDH61" s="915"/>
      <c r="TDQ61" s="915"/>
      <c r="TDR61" s="915"/>
      <c r="TEA61" s="915"/>
      <c r="TEB61" s="915"/>
      <c r="TEK61" s="915"/>
      <c r="TEL61" s="915"/>
      <c r="TEU61" s="915"/>
      <c r="TEV61" s="915"/>
      <c r="TFE61" s="915"/>
      <c r="TFF61" s="915"/>
      <c r="TFO61" s="915"/>
      <c r="TFP61" s="915"/>
      <c r="TFY61" s="915"/>
      <c r="TFZ61" s="915"/>
      <c r="TGI61" s="915"/>
      <c r="TGJ61" s="915"/>
      <c r="TGS61" s="915"/>
      <c r="TGT61" s="915"/>
      <c r="THC61" s="915"/>
      <c r="THD61" s="915"/>
      <c r="THM61" s="915"/>
      <c r="THN61" s="915"/>
      <c r="THW61" s="915"/>
      <c r="THX61" s="915"/>
      <c r="TIG61" s="915"/>
      <c r="TIH61" s="915"/>
      <c r="TIQ61" s="915"/>
      <c r="TIR61" s="915"/>
      <c r="TJA61" s="915"/>
      <c r="TJB61" s="915"/>
      <c r="TJK61" s="915"/>
      <c r="TJL61" s="915"/>
      <c r="TJU61" s="915"/>
      <c r="TJV61" s="915"/>
      <c r="TKE61" s="915"/>
      <c r="TKF61" s="915"/>
      <c r="TKO61" s="915"/>
      <c r="TKP61" s="915"/>
      <c r="TKY61" s="915"/>
      <c r="TKZ61" s="915"/>
      <c r="TLI61" s="915"/>
      <c r="TLJ61" s="915"/>
      <c r="TLS61" s="915"/>
      <c r="TLT61" s="915"/>
      <c r="TMC61" s="915"/>
      <c r="TMD61" s="915"/>
      <c r="TMM61" s="915"/>
      <c r="TMN61" s="915"/>
      <c r="TMW61" s="915"/>
      <c r="TMX61" s="915"/>
      <c r="TNG61" s="915"/>
      <c r="TNH61" s="915"/>
      <c r="TNQ61" s="915"/>
      <c r="TNR61" s="915"/>
      <c r="TOA61" s="915"/>
      <c r="TOB61" s="915"/>
      <c r="TOK61" s="915"/>
      <c r="TOL61" s="915"/>
      <c r="TOU61" s="915"/>
      <c r="TOV61" s="915"/>
      <c r="TPE61" s="915"/>
      <c r="TPF61" s="915"/>
      <c r="TPO61" s="915"/>
      <c r="TPP61" s="915"/>
      <c r="TPY61" s="915"/>
      <c r="TPZ61" s="915"/>
      <c r="TQI61" s="915"/>
      <c r="TQJ61" s="915"/>
      <c r="TQS61" s="915"/>
      <c r="TQT61" s="915"/>
      <c r="TRC61" s="915"/>
      <c r="TRD61" s="915"/>
      <c r="TRM61" s="915"/>
      <c r="TRN61" s="915"/>
      <c r="TRW61" s="915"/>
      <c r="TRX61" s="915"/>
      <c r="TSG61" s="915"/>
      <c r="TSH61" s="915"/>
      <c r="TSQ61" s="915"/>
      <c r="TSR61" s="915"/>
      <c r="TTA61" s="915"/>
      <c r="TTB61" s="915"/>
      <c r="TTK61" s="915"/>
      <c r="TTL61" s="915"/>
      <c r="TTU61" s="915"/>
      <c r="TTV61" s="915"/>
      <c r="TUE61" s="915"/>
      <c r="TUF61" s="915"/>
      <c r="TUO61" s="915"/>
      <c r="TUP61" s="915"/>
      <c r="TUY61" s="915"/>
      <c r="TUZ61" s="915"/>
      <c r="TVI61" s="915"/>
      <c r="TVJ61" s="915"/>
      <c r="TVS61" s="915"/>
      <c r="TVT61" s="915"/>
      <c r="TWC61" s="915"/>
      <c r="TWD61" s="915"/>
      <c r="TWM61" s="915"/>
      <c r="TWN61" s="915"/>
      <c r="TWW61" s="915"/>
      <c r="TWX61" s="915"/>
      <c r="TXG61" s="915"/>
      <c r="TXH61" s="915"/>
      <c r="TXQ61" s="915"/>
      <c r="TXR61" s="915"/>
      <c r="TYA61" s="915"/>
      <c r="TYB61" s="915"/>
      <c r="TYK61" s="915"/>
      <c r="TYL61" s="915"/>
      <c r="TYU61" s="915"/>
      <c r="TYV61" s="915"/>
      <c r="TZE61" s="915"/>
      <c r="TZF61" s="915"/>
      <c r="TZO61" s="915"/>
      <c r="TZP61" s="915"/>
      <c r="TZY61" s="915"/>
      <c r="TZZ61" s="915"/>
      <c r="UAI61" s="915"/>
      <c r="UAJ61" s="915"/>
      <c r="UAS61" s="915"/>
      <c r="UAT61" s="915"/>
      <c r="UBC61" s="915"/>
      <c r="UBD61" s="915"/>
      <c r="UBM61" s="915"/>
      <c r="UBN61" s="915"/>
      <c r="UBW61" s="915"/>
      <c r="UBX61" s="915"/>
      <c r="UCG61" s="915"/>
      <c r="UCH61" s="915"/>
      <c r="UCQ61" s="915"/>
      <c r="UCR61" s="915"/>
      <c r="UDA61" s="915"/>
      <c r="UDB61" s="915"/>
      <c r="UDK61" s="915"/>
      <c r="UDL61" s="915"/>
      <c r="UDU61" s="915"/>
      <c r="UDV61" s="915"/>
      <c r="UEE61" s="915"/>
      <c r="UEF61" s="915"/>
      <c r="UEO61" s="915"/>
      <c r="UEP61" s="915"/>
      <c r="UEY61" s="915"/>
      <c r="UEZ61" s="915"/>
      <c r="UFI61" s="915"/>
      <c r="UFJ61" s="915"/>
      <c r="UFS61" s="915"/>
      <c r="UFT61" s="915"/>
      <c r="UGC61" s="915"/>
      <c r="UGD61" s="915"/>
      <c r="UGM61" s="915"/>
      <c r="UGN61" s="915"/>
      <c r="UGW61" s="915"/>
      <c r="UGX61" s="915"/>
      <c r="UHG61" s="915"/>
      <c r="UHH61" s="915"/>
      <c r="UHQ61" s="915"/>
      <c r="UHR61" s="915"/>
      <c r="UIA61" s="915"/>
      <c r="UIB61" s="915"/>
      <c r="UIK61" s="915"/>
      <c r="UIL61" s="915"/>
      <c r="UIU61" s="915"/>
      <c r="UIV61" s="915"/>
      <c r="UJE61" s="915"/>
      <c r="UJF61" s="915"/>
      <c r="UJO61" s="915"/>
      <c r="UJP61" s="915"/>
      <c r="UJY61" s="915"/>
      <c r="UJZ61" s="915"/>
      <c r="UKI61" s="915"/>
      <c r="UKJ61" s="915"/>
      <c r="UKS61" s="915"/>
      <c r="UKT61" s="915"/>
      <c r="ULC61" s="915"/>
      <c r="ULD61" s="915"/>
      <c r="ULM61" s="915"/>
      <c r="ULN61" s="915"/>
      <c r="ULW61" s="915"/>
      <c r="ULX61" s="915"/>
      <c r="UMG61" s="915"/>
      <c r="UMH61" s="915"/>
      <c r="UMQ61" s="915"/>
      <c r="UMR61" s="915"/>
      <c r="UNA61" s="915"/>
      <c r="UNB61" s="915"/>
      <c r="UNK61" s="915"/>
      <c r="UNL61" s="915"/>
      <c r="UNU61" s="915"/>
      <c r="UNV61" s="915"/>
      <c r="UOE61" s="915"/>
      <c r="UOF61" s="915"/>
      <c r="UOO61" s="915"/>
      <c r="UOP61" s="915"/>
      <c r="UOY61" s="915"/>
      <c r="UOZ61" s="915"/>
      <c r="UPI61" s="915"/>
      <c r="UPJ61" s="915"/>
      <c r="UPS61" s="915"/>
      <c r="UPT61" s="915"/>
      <c r="UQC61" s="915"/>
      <c r="UQD61" s="915"/>
      <c r="UQM61" s="915"/>
      <c r="UQN61" s="915"/>
      <c r="UQW61" s="915"/>
      <c r="UQX61" s="915"/>
      <c r="URG61" s="915"/>
      <c r="URH61" s="915"/>
      <c r="URQ61" s="915"/>
      <c r="URR61" s="915"/>
      <c r="USA61" s="915"/>
      <c r="USB61" s="915"/>
      <c r="USK61" s="915"/>
      <c r="USL61" s="915"/>
      <c r="USU61" s="915"/>
      <c r="USV61" s="915"/>
      <c r="UTE61" s="915"/>
      <c r="UTF61" s="915"/>
      <c r="UTO61" s="915"/>
      <c r="UTP61" s="915"/>
      <c r="UTY61" s="915"/>
      <c r="UTZ61" s="915"/>
      <c r="UUI61" s="915"/>
      <c r="UUJ61" s="915"/>
      <c r="UUS61" s="915"/>
      <c r="UUT61" s="915"/>
      <c r="UVC61" s="915"/>
      <c r="UVD61" s="915"/>
      <c r="UVM61" s="915"/>
      <c r="UVN61" s="915"/>
      <c r="UVW61" s="915"/>
      <c r="UVX61" s="915"/>
      <c r="UWG61" s="915"/>
      <c r="UWH61" s="915"/>
      <c r="UWQ61" s="915"/>
      <c r="UWR61" s="915"/>
      <c r="UXA61" s="915"/>
      <c r="UXB61" s="915"/>
      <c r="UXK61" s="915"/>
      <c r="UXL61" s="915"/>
      <c r="UXU61" s="915"/>
      <c r="UXV61" s="915"/>
      <c r="UYE61" s="915"/>
      <c r="UYF61" s="915"/>
      <c r="UYO61" s="915"/>
      <c r="UYP61" s="915"/>
      <c r="UYY61" s="915"/>
      <c r="UYZ61" s="915"/>
      <c r="UZI61" s="915"/>
      <c r="UZJ61" s="915"/>
      <c r="UZS61" s="915"/>
      <c r="UZT61" s="915"/>
      <c r="VAC61" s="915"/>
      <c r="VAD61" s="915"/>
      <c r="VAM61" s="915"/>
      <c r="VAN61" s="915"/>
      <c r="VAW61" s="915"/>
      <c r="VAX61" s="915"/>
      <c r="VBG61" s="915"/>
      <c r="VBH61" s="915"/>
      <c r="VBQ61" s="915"/>
      <c r="VBR61" s="915"/>
      <c r="VCA61" s="915"/>
      <c r="VCB61" s="915"/>
      <c r="VCK61" s="915"/>
      <c r="VCL61" s="915"/>
      <c r="VCU61" s="915"/>
      <c r="VCV61" s="915"/>
      <c r="VDE61" s="915"/>
      <c r="VDF61" s="915"/>
      <c r="VDO61" s="915"/>
      <c r="VDP61" s="915"/>
      <c r="VDY61" s="915"/>
      <c r="VDZ61" s="915"/>
      <c r="VEI61" s="915"/>
      <c r="VEJ61" s="915"/>
      <c r="VES61" s="915"/>
      <c r="VET61" s="915"/>
      <c r="VFC61" s="915"/>
      <c r="VFD61" s="915"/>
      <c r="VFM61" s="915"/>
      <c r="VFN61" s="915"/>
      <c r="VFW61" s="915"/>
      <c r="VFX61" s="915"/>
      <c r="VGG61" s="915"/>
      <c r="VGH61" s="915"/>
      <c r="VGQ61" s="915"/>
      <c r="VGR61" s="915"/>
      <c r="VHA61" s="915"/>
      <c r="VHB61" s="915"/>
      <c r="VHK61" s="915"/>
      <c r="VHL61" s="915"/>
      <c r="VHU61" s="915"/>
      <c r="VHV61" s="915"/>
      <c r="VIE61" s="915"/>
      <c r="VIF61" s="915"/>
      <c r="VIO61" s="915"/>
      <c r="VIP61" s="915"/>
      <c r="VIY61" s="915"/>
      <c r="VIZ61" s="915"/>
      <c r="VJI61" s="915"/>
      <c r="VJJ61" s="915"/>
      <c r="VJS61" s="915"/>
      <c r="VJT61" s="915"/>
      <c r="VKC61" s="915"/>
      <c r="VKD61" s="915"/>
      <c r="VKM61" s="915"/>
      <c r="VKN61" s="915"/>
      <c r="VKW61" s="915"/>
      <c r="VKX61" s="915"/>
      <c r="VLG61" s="915"/>
      <c r="VLH61" s="915"/>
      <c r="VLQ61" s="915"/>
      <c r="VLR61" s="915"/>
      <c r="VMA61" s="915"/>
      <c r="VMB61" s="915"/>
      <c r="VMK61" s="915"/>
      <c r="VML61" s="915"/>
      <c r="VMU61" s="915"/>
      <c r="VMV61" s="915"/>
      <c r="VNE61" s="915"/>
      <c r="VNF61" s="915"/>
      <c r="VNO61" s="915"/>
      <c r="VNP61" s="915"/>
      <c r="VNY61" s="915"/>
      <c r="VNZ61" s="915"/>
      <c r="VOI61" s="915"/>
      <c r="VOJ61" s="915"/>
      <c r="VOS61" s="915"/>
      <c r="VOT61" s="915"/>
      <c r="VPC61" s="915"/>
      <c r="VPD61" s="915"/>
      <c r="VPM61" s="915"/>
      <c r="VPN61" s="915"/>
      <c r="VPW61" s="915"/>
      <c r="VPX61" s="915"/>
      <c r="VQG61" s="915"/>
      <c r="VQH61" s="915"/>
      <c r="VQQ61" s="915"/>
      <c r="VQR61" s="915"/>
      <c r="VRA61" s="915"/>
      <c r="VRB61" s="915"/>
      <c r="VRK61" s="915"/>
      <c r="VRL61" s="915"/>
      <c r="VRU61" s="915"/>
      <c r="VRV61" s="915"/>
      <c r="VSE61" s="915"/>
      <c r="VSF61" s="915"/>
      <c r="VSO61" s="915"/>
      <c r="VSP61" s="915"/>
      <c r="VSY61" s="915"/>
      <c r="VSZ61" s="915"/>
      <c r="VTI61" s="915"/>
      <c r="VTJ61" s="915"/>
      <c r="VTS61" s="915"/>
      <c r="VTT61" s="915"/>
      <c r="VUC61" s="915"/>
      <c r="VUD61" s="915"/>
      <c r="VUM61" s="915"/>
      <c r="VUN61" s="915"/>
      <c r="VUW61" s="915"/>
      <c r="VUX61" s="915"/>
      <c r="VVG61" s="915"/>
      <c r="VVH61" s="915"/>
      <c r="VVQ61" s="915"/>
      <c r="VVR61" s="915"/>
      <c r="VWA61" s="915"/>
      <c r="VWB61" s="915"/>
      <c r="VWK61" s="915"/>
      <c r="VWL61" s="915"/>
      <c r="VWU61" s="915"/>
      <c r="VWV61" s="915"/>
      <c r="VXE61" s="915"/>
      <c r="VXF61" s="915"/>
      <c r="VXO61" s="915"/>
      <c r="VXP61" s="915"/>
      <c r="VXY61" s="915"/>
      <c r="VXZ61" s="915"/>
      <c r="VYI61" s="915"/>
      <c r="VYJ61" s="915"/>
      <c r="VYS61" s="915"/>
      <c r="VYT61" s="915"/>
      <c r="VZC61" s="915"/>
      <c r="VZD61" s="915"/>
      <c r="VZM61" s="915"/>
      <c r="VZN61" s="915"/>
      <c r="VZW61" s="915"/>
      <c r="VZX61" s="915"/>
      <c r="WAG61" s="915"/>
      <c r="WAH61" s="915"/>
      <c r="WAQ61" s="915"/>
      <c r="WAR61" s="915"/>
      <c r="WBA61" s="915"/>
      <c r="WBB61" s="915"/>
      <c r="WBK61" s="915"/>
      <c r="WBL61" s="915"/>
      <c r="WBU61" s="915"/>
      <c r="WBV61" s="915"/>
      <c r="WCE61" s="915"/>
      <c r="WCF61" s="915"/>
      <c r="WCO61" s="915"/>
      <c r="WCP61" s="915"/>
      <c r="WCY61" s="915"/>
      <c r="WCZ61" s="915"/>
      <c r="WDI61" s="915"/>
      <c r="WDJ61" s="915"/>
      <c r="WDS61" s="915"/>
      <c r="WDT61" s="915"/>
      <c r="WEC61" s="915"/>
      <c r="WED61" s="915"/>
      <c r="WEM61" s="915"/>
      <c r="WEN61" s="915"/>
      <c r="WEW61" s="915"/>
      <c r="WEX61" s="915"/>
      <c r="WFG61" s="915"/>
      <c r="WFH61" s="915"/>
      <c r="WFQ61" s="915"/>
      <c r="WFR61" s="915"/>
      <c r="WGA61" s="915"/>
      <c r="WGB61" s="915"/>
      <c r="WGK61" s="915"/>
      <c r="WGL61" s="915"/>
      <c r="WGU61" s="915"/>
      <c r="WGV61" s="915"/>
      <c r="WHE61" s="915"/>
      <c r="WHF61" s="915"/>
      <c r="WHO61" s="915"/>
      <c r="WHP61" s="915"/>
      <c r="WHY61" s="915"/>
      <c r="WHZ61" s="915"/>
      <c r="WII61" s="915"/>
      <c r="WIJ61" s="915"/>
      <c r="WIS61" s="915"/>
      <c r="WIT61" s="915"/>
      <c r="WJC61" s="915"/>
      <c r="WJD61" s="915"/>
      <c r="WJM61" s="915"/>
      <c r="WJN61" s="915"/>
      <c r="WJW61" s="915"/>
      <c r="WJX61" s="915"/>
      <c r="WKG61" s="915"/>
      <c r="WKH61" s="915"/>
      <c r="WKQ61" s="915"/>
      <c r="WKR61" s="915"/>
      <c r="WLA61" s="915"/>
      <c r="WLB61" s="915"/>
      <c r="WLK61" s="915"/>
      <c r="WLL61" s="915"/>
      <c r="WLU61" s="915"/>
      <c r="WLV61" s="915"/>
      <c r="WME61" s="915"/>
      <c r="WMF61" s="915"/>
      <c r="WMO61" s="915"/>
      <c r="WMP61" s="915"/>
      <c r="WMY61" s="915"/>
      <c r="WMZ61" s="915"/>
      <c r="WNI61" s="915"/>
      <c r="WNJ61" s="915"/>
      <c r="WNS61" s="915"/>
      <c r="WNT61" s="915"/>
      <c r="WOC61" s="915"/>
      <c r="WOD61" s="915"/>
      <c r="WOM61" s="915"/>
      <c r="WON61" s="915"/>
      <c r="WOW61" s="915"/>
      <c r="WOX61" s="915"/>
      <c r="WPG61" s="915"/>
      <c r="WPH61" s="915"/>
      <c r="WPQ61" s="915"/>
      <c r="WPR61" s="915"/>
      <c r="WQA61" s="915"/>
      <c r="WQB61" s="915"/>
      <c r="WQK61" s="915"/>
      <c r="WQL61" s="915"/>
      <c r="WQU61" s="915"/>
      <c r="WQV61" s="915"/>
      <c r="WRE61" s="915"/>
      <c r="WRF61" s="915"/>
      <c r="WRO61" s="915"/>
      <c r="WRP61" s="915"/>
      <c r="WRY61" s="915"/>
      <c r="WRZ61" s="915"/>
      <c r="WSI61" s="915"/>
      <c r="WSJ61" s="915"/>
      <c r="WSS61" s="915"/>
      <c r="WST61" s="915"/>
      <c r="WTC61" s="915"/>
      <c r="WTD61" s="915"/>
      <c r="WTM61" s="915"/>
      <c r="WTN61" s="915"/>
      <c r="WTW61" s="915"/>
      <c r="WTX61" s="915"/>
      <c r="WUG61" s="915"/>
      <c r="WUH61" s="915"/>
      <c r="WUQ61" s="915"/>
      <c r="WUR61" s="915"/>
      <c r="WVA61" s="915"/>
      <c r="WVB61" s="915"/>
      <c r="WVK61" s="915"/>
      <c r="WVL61" s="915"/>
      <c r="WVU61" s="915"/>
      <c r="WVV61" s="915"/>
      <c r="WWE61" s="915"/>
      <c r="WWF61" s="915"/>
      <c r="WWO61" s="915"/>
      <c r="WWP61" s="915"/>
      <c r="WWY61" s="915"/>
      <c r="WWZ61" s="915"/>
      <c r="WXI61" s="915"/>
      <c r="WXJ61" s="915"/>
      <c r="WXS61" s="915"/>
      <c r="WXT61" s="915"/>
      <c r="WYC61" s="915"/>
      <c r="WYD61" s="915"/>
      <c r="WYM61" s="915"/>
      <c r="WYN61" s="915"/>
      <c r="WYW61" s="915"/>
      <c r="WYX61" s="915"/>
      <c r="WZG61" s="915"/>
      <c r="WZH61" s="915"/>
      <c r="WZQ61" s="915"/>
      <c r="WZR61" s="915"/>
      <c r="XAA61" s="915"/>
      <c r="XAB61" s="915"/>
      <c r="XAK61" s="915"/>
      <c r="XAL61" s="915"/>
      <c r="XAU61" s="915"/>
      <c r="XAV61" s="915"/>
      <c r="XBE61" s="915"/>
      <c r="XBF61" s="915"/>
      <c r="XBO61" s="915"/>
      <c r="XBP61" s="915"/>
      <c r="XBY61" s="915"/>
      <c r="XBZ61" s="915"/>
      <c r="XCI61" s="915"/>
      <c r="XCJ61" s="915"/>
      <c r="XCS61" s="915"/>
      <c r="XCT61" s="915"/>
      <c r="XDC61" s="915"/>
      <c r="XDD61" s="915"/>
      <c r="XDM61" s="915"/>
      <c r="XDN61" s="915"/>
      <c r="XDW61" s="915"/>
      <c r="XDX61" s="915"/>
      <c r="XEG61" s="915"/>
      <c r="XEH61" s="915"/>
      <c r="XEQ61" s="915"/>
      <c r="XER61" s="915"/>
      <c r="XFA61" s="915"/>
      <c r="XFB61" s="915"/>
    </row>
    <row r="62" spans="1:1022 1031:2042 2051:3072 3081:4092 4101:5112 5121:6142 6151:7162 7171:8192 8201:9212 9221:10232 10241:11262 11271:12282 12291:13312 13321:14332 14341:15352 15361:16382" ht="39.75" customHeight="1" x14ac:dyDescent="0.2">
      <c r="A62" s="1562" t="s">
        <v>4</v>
      </c>
      <c r="B62" s="1548" t="s">
        <v>30</v>
      </c>
      <c r="C62" s="1564" t="s">
        <v>473</v>
      </c>
      <c r="D62" s="1565"/>
      <c r="E62" s="1563" t="s">
        <v>352</v>
      </c>
      <c r="F62" s="1551" t="s">
        <v>393</v>
      </c>
      <c r="G62" s="1548" t="s">
        <v>334</v>
      </c>
      <c r="H62" s="1548"/>
      <c r="I62" s="1548"/>
      <c r="J62" s="922" t="s">
        <v>70</v>
      </c>
    </row>
    <row r="63" spans="1:1022 1031:2042 2051:3072 3081:4092 4101:5112 5121:6142 6151:7162 7171:8192 8201:9212 9221:10232 10241:11262 11271:12282 12291:13312 13321:14332 14341:15352 15361:16382" ht="52.5" customHeight="1" x14ac:dyDescent="0.2">
      <c r="A63" s="1562"/>
      <c r="B63" s="1563"/>
      <c r="C63" s="923" t="s">
        <v>14</v>
      </c>
      <c r="D63" s="923" t="s">
        <v>357</v>
      </c>
      <c r="E63" s="1566"/>
      <c r="F63" s="1552"/>
      <c r="G63" s="923" t="s">
        <v>166</v>
      </c>
      <c r="H63" s="923" t="s">
        <v>13</v>
      </c>
      <c r="I63" s="924" t="s">
        <v>15</v>
      </c>
      <c r="J63" s="922" t="s">
        <v>71</v>
      </c>
    </row>
    <row r="64" spans="1:1022 1031:2042 2051:3072 3081:4092 4101:5112 5121:6142 6151:7162 7171:8192 8201:9212 9221:10232 10241:11262 11271:12282 12291:13312 13321:14332 14341:15352 15361:16382" ht="27.95" customHeight="1" x14ac:dyDescent="0.2">
      <c r="A64" s="876">
        <v>1</v>
      </c>
      <c r="B64" s="877" t="e">
        <f>'1 g'!I8</f>
        <v>#N/A</v>
      </c>
      <c r="C64" s="877" t="e">
        <f>'1 g'!H9</f>
        <v>#N/A</v>
      </c>
      <c r="D64" s="878" t="e">
        <f>'1 g'!F73</f>
        <v>#N/A</v>
      </c>
      <c r="E64" s="878">
        <f>'DATOS '!W82</f>
        <v>0.3</v>
      </c>
      <c r="F64" s="878">
        <f>'DATOS '!X82</f>
        <v>1</v>
      </c>
      <c r="G64" s="879" t="e">
        <f>'1 g'!C49</f>
        <v>#DIV/0!</v>
      </c>
      <c r="H64" s="879" t="e">
        <f>'1 g'!D49</f>
        <v>#DIV/0!</v>
      </c>
      <c r="I64" s="879" t="e">
        <f>'1 g'!E49</f>
        <v>#DIV/0!</v>
      </c>
      <c r="J64" s="925" t="e">
        <f>IF(ABS(D64)+E64&gt;=((F64)),"NO","SI")</f>
        <v>#N/A</v>
      </c>
    </row>
    <row r="65" spans="1:11" ht="27.95" customHeight="1" x14ac:dyDescent="0.2">
      <c r="A65" s="876">
        <v>2</v>
      </c>
      <c r="B65" s="877" t="e">
        <f>'2 g'!I8</f>
        <v>#N/A</v>
      </c>
      <c r="C65" s="877" t="e">
        <f>'2 g'!H9</f>
        <v>#N/A</v>
      </c>
      <c r="D65" s="878" t="e">
        <f>'2 g'!F73</f>
        <v>#N/A</v>
      </c>
      <c r="E65" s="878">
        <f>'DATOS 1'!W95</f>
        <v>0.4</v>
      </c>
      <c r="F65" s="878">
        <f>'DATOS '!X83</f>
        <v>1.2</v>
      </c>
      <c r="G65" s="879" t="e">
        <f>'2 g'!C49</f>
        <v>#DIV/0!</v>
      </c>
      <c r="H65" s="879" t="e">
        <f>'2 g'!D49</f>
        <v>#DIV/0!</v>
      </c>
      <c r="I65" s="879" t="e">
        <f>'2 g'!E49</f>
        <v>#DIV/0!</v>
      </c>
      <c r="J65" s="925" t="e">
        <f t="shared" ref="J65:J83" si="0">IF(ABS(D65)+E65&gt;=((F65)),"NO","SI")</f>
        <v>#N/A</v>
      </c>
    </row>
    <row r="66" spans="1:11" ht="27.95" customHeight="1" x14ac:dyDescent="0.2">
      <c r="A66" s="876">
        <v>3</v>
      </c>
      <c r="B66" s="877" t="e">
        <f>'2 g +'!I8</f>
        <v>#N/A</v>
      </c>
      <c r="C66" s="881" t="e">
        <f>'2 g +'!H9</f>
        <v>#N/A</v>
      </c>
      <c r="D66" s="878" t="e">
        <f>'2 g +'!F73</f>
        <v>#N/A</v>
      </c>
      <c r="E66" s="878">
        <f>'DATOS 1'!W96</f>
        <v>0.4</v>
      </c>
      <c r="F66" s="878">
        <f>'DATOS '!X84</f>
        <v>1.2</v>
      </c>
      <c r="G66" s="879" t="e">
        <f>'2 g +'!C49</f>
        <v>#DIV/0!</v>
      </c>
      <c r="H66" s="879" t="e">
        <f>'2 g +'!D49</f>
        <v>#DIV/0!</v>
      </c>
      <c r="I66" s="879" t="e">
        <f>'2 g +'!E49</f>
        <v>#DIV/0!</v>
      </c>
      <c r="J66" s="925" t="e">
        <f t="shared" si="0"/>
        <v>#N/A</v>
      </c>
    </row>
    <row r="67" spans="1:11" ht="27.95" customHeight="1" x14ac:dyDescent="0.2">
      <c r="A67" s="876">
        <v>4</v>
      </c>
      <c r="B67" s="877" t="e">
        <f>'5 g'!I8</f>
        <v>#N/A</v>
      </c>
      <c r="C67" s="881" t="e">
        <f>'5 g'!H9</f>
        <v>#N/A</v>
      </c>
      <c r="D67" s="878" t="e">
        <f>'5 g'!F73</f>
        <v>#N/A</v>
      </c>
      <c r="E67" s="878">
        <f>'DATOS 1'!W97</f>
        <v>0.5</v>
      </c>
      <c r="F67" s="878">
        <f>'DATOS '!X85</f>
        <v>1.6</v>
      </c>
      <c r="G67" s="879" t="e">
        <f>'5 g'!C49</f>
        <v>#DIV/0!</v>
      </c>
      <c r="H67" s="879" t="e">
        <f>'5 g'!D49</f>
        <v>#DIV/0!</v>
      </c>
      <c r="I67" s="879" t="e">
        <f>'5 g'!E49</f>
        <v>#DIV/0!</v>
      </c>
      <c r="J67" s="925" t="e">
        <f t="shared" si="0"/>
        <v>#N/A</v>
      </c>
    </row>
    <row r="68" spans="1:11" s="926" customFormat="1" ht="27.95" customHeight="1" x14ac:dyDescent="0.2">
      <c r="A68" s="876">
        <v>5</v>
      </c>
      <c r="B68" s="882" t="e">
        <f>'10 g'!I8</f>
        <v>#N/A</v>
      </c>
      <c r="C68" s="881" t="e">
        <f>'10 g'!H9</f>
        <v>#N/A</v>
      </c>
      <c r="D68" s="878" t="e">
        <f>'10 g'!F73</f>
        <v>#N/A</v>
      </c>
      <c r="E68" s="878">
        <f>'DATOS 1'!W98</f>
        <v>0.6</v>
      </c>
      <c r="F68" s="878">
        <f>'DATOS '!X86</f>
        <v>2</v>
      </c>
      <c r="G68" s="879" t="e">
        <f>'10 g'!C49</f>
        <v>#DIV/0!</v>
      </c>
      <c r="H68" s="879" t="e">
        <f>'10 g'!D49</f>
        <v>#DIV/0!</v>
      </c>
      <c r="I68" s="879" t="e">
        <f>'10 g'!E49</f>
        <v>#DIV/0!</v>
      </c>
      <c r="J68" s="925" t="e">
        <f t="shared" si="0"/>
        <v>#N/A</v>
      </c>
      <c r="K68" s="832"/>
    </row>
    <row r="69" spans="1:11" ht="27.95" customHeight="1" x14ac:dyDescent="0.2">
      <c r="A69" s="876">
        <v>6</v>
      </c>
      <c r="B69" s="882" t="e">
        <f>'20 g'!I8</f>
        <v>#N/A</v>
      </c>
      <c r="C69" s="881" t="e">
        <f>'20 g'!H9</f>
        <v>#N/A</v>
      </c>
      <c r="D69" s="878" t="e">
        <f>'20 g'!F73</f>
        <v>#N/A</v>
      </c>
      <c r="E69" s="878">
        <f>'DATOS 1'!W99</f>
        <v>0.8</v>
      </c>
      <c r="F69" s="878">
        <f>'DATOS '!X87</f>
        <v>2.5</v>
      </c>
      <c r="G69" s="879" t="e">
        <f>'20 g'!C49</f>
        <v>#DIV/0!</v>
      </c>
      <c r="H69" s="879" t="e">
        <f>'20 g'!D49</f>
        <v>#DIV/0!</v>
      </c>
      <c r="I69" s="879" t="e">
        <f>'20 g'!E49</f>
        <v>#DIV/0!</v>
      </c>
      <c r="J69" s="925" t="e">
        <f t="shared" si="0"/>
        <v>#N/A</v>
      </c>
    </row>
    <row r="70" spans="1:11" ht="27.95" customHeight="1" x14ac:dyDescent="0.2">
      <c r="A70" s="876">
        <v>7</v>
      </c>
      <c r="B70" s="882">
        <f>'20 g +'!I8</f>
        <v>0</v>
      </c>
      <c r="C70" s="881">
        <f>'20 g +'!H9</f>
        <v>1</v>
      </c>
      <c r="D70" s="878" t="e">
        <f>'20 g +'!F73</f>
        <v>#N/A</v>
      </c>
      <c r="E70" s="878">
        <f>'DATOS 1'!W100</f>
        <v>0.8</v>
      </c>
      <c r="F70" s="878">
        <f>'DATOS '!X88</f>
        <v>2.5</v>
      </c>
      <c r="G70" s="879" t="e">
        <f>'20 g +'!C49</f>
        <v>#DIV/0!</v>
      </c>
      <c r="H70" s="879" t="e">
        <f>'20 g +'!D49</f>
        <v>#DIV/0!</v>
      </c>
      <c r="I70" s="879" t="e">
        <f>'20 g +'!E49</f>
        <v>#DIV/0!</v>
      </c>
      <c r="J70" s="925" t="e">
        <f t="shared" si="0"/>
        <v>#N/A</v>
      </c>
    </row>
    <row r="71" spans="1:11" ht="27.95" customHeight="1" x14ac:dyDescent="0.2">
      <c r="A71" s="876">
        <v>8</v>
      </c>
      <c r="B71" s="882" t="e">
        <f>'50 g'!I8</f>
        <v>#N/A</v>
      </c>
      <c r="C71" s="881" t="e">
        <f>'50 g'!H9</f>
        <v>#N/A</v>
      </c>
      <c r="D71" s="878" t="e">
        <f>'50 g'!F73</f>
        <v>#N/A</v>
      </c>
      <c r="E71" s="878">
        <f>'DATOS 1'!W101</f>
        <v>1</v>
      </c>
      <c r="F71" s="878">
        <f>'DATOS '!X89</f>
        <v>3</v>
      </c>
      <c r="G71" s="879" t="e">
        <f>'50 g'!C49</f>
        <v>#DIV/0!</v>
      </c>
      <c r="H71" s="879" t="e">
        <f>'50 g'!D49</f>
        <v>#DIV/0!</v>
      </c>
      <c r="I71" s="879" t="e">
        <f>'50 g'!E49</f>
        <v>#DIV/0!</v>
      </c>
      <c r="J71" s="925" t="e">
        <f t="shared" si="0"/>
        <v>#N/A</v>
      </c>
    </row>
    <row r="72" spans="1:11" ht="27.95" customHeight="1" x14ac:dyDescent="0.2">
      <c r="A72" s="876">
        <v>9</v>
      </c>
      <c r="B72" s="882" t="e">
        <f>'100 g'!I8</f>
        <v>#N/A</v>
      </c>
      <c r="C72" s="881" t="e">
        <f>'100 g'!H9</f>
        <v>#N/A</v>
      </c>
      <c r="D72" s="878" t="e">
        <f>'100 g'!F73</f>
        <v>#N/A</v>
      </c>
      <c r="E72" s="878">
        <f>'DATOS 1'!W102</f>
        <v>1.6</v>
      </c>
      <c r="F72" s="878">
        <f>'DATOS '!X90</f>
        <v>5</v>
      </c>
      <c r="G72" s="879" t="e">
        <f>'100 g'!C49</f>
        <v>#DIV/0!</v>
      </c>
      <c r="H72" s="879" t="e">
        <f>'100 g'!D49</f>
        <v>#DIV/0!</v>
      </c>
      <c r="I72" s="879" t="e">
        <f>'100 g'!E49</f>
        <v>#DIV/0!</v>
      </c>
      <c r="J72" s="925" t="e">
        <f t="shared" si="0"/>
        <v>#N/A</v>
      </c>
    </row>
    <row r="73" spans="1:11" ht="27.95" customHeight="1" x14ac:dyDescent="0.2">
      <c r="A73" s="876">
        <v>10</v>
      </c>
      <c r="B73" s="882" t="e">
        <f>'200 g'!I8</f>
        <v>#N/A</v>
      </c>
      <c r="C73" s="881" t="e">
        <f>'200 g'!H9</f>
        <v>#N/A</v>
      </c>
      <c r="D73" s="878" t="e">
        <f>'200 g'!F73</f>
        <v>#N/A</v>
      </c>
      <c r="E73" s="878">
        <f>'DATOS 1'!W103</f>
        <v>1.6</v>
      </c>
      <c r="F73" s="883">
        <f>'DATOS '!X91</f>
        <v>10</v>
      </c>
      <c r="G73" s="879" t="e">
        <f>'200 g'!C49</f>
        <v>#DIV/0!</v>
      </c>
      <c r="H73" s="879" t="e">
        <f>'200 g'!D49</f>
        <v>#DIV/0!</v>
      </c>
      <c r="I73" s="879" t="e">
        <f>'200 g'!E49</f>
        <v>#DIV/0!</v>
      </c>
      <c r="J73" s="925" t="e">
        <f t="shared" si="0"/>
        <v>#N/A</v>
      </c>
    </row>
    <row r="74" spans="1:11" ht="27.95" customHeight="1" x14ac:dyDescent="0.2">
      <c r="A74" s="876">
        <v>11</v>
      </c>
      <c r="B74" s="882" t="e">
        <f>'200 g + '!I8</f>
        <v>#N/A</v>
      </c>
      <c r="C74" s="881" t="e">
        <f>'200 g + '!H9</f>
        <v>#N/A</v>
      </c>
      <c r="D74" s="878" t="e">
        <f>'200 g + '!F73</f>
        <v>#N/A</v>
      </c>
      <c r="E74" s="878">
        <f>'DATOS 1'!W104</f>
        <v>1.6</v>
      </c>
      <c r="F74" s="883">
        <f>'DATOS '!X92</f>
        <v>10</v>
      </c>
      <c r="G74" s="879" t="e">
        <f>'200 g + '!C49</f>
        <v>#DIV/0!</v>
      </c>
      <c r="H74" s="879" t="e">
        <f>'200 g + '!D49</f>
        <v>#DIV/0!</v>
      </c>
      <c r="I74" s="879" t="e">
        <f>'200 g + '!E49</f>
        <v>#DIV/0!</v>
      </c>
      <c r="J74" s="925" t="e">
        <f t="shared" si="0"/>
        <v>#N/A</v>
      </c>
    </row>
    <row r="75" spans="1:11" ht="27.95" customHeight="1" x14ac:dyDescent="0.2">
      <c r="A75" s="876">
        <v>12</v>
      </c>
      <c r="B75" s="882" t="e">
        <f>'500 g'!I8</f>
        <v>#N/A</v>
      </c>
      <c r="C75" s="881" t="e">
        <f>'500 g'!H9</f>
        <v>#N/A</v>
      </c>
      <c r="D75" s="883" t="e">
        <f>'500 g'!F73</f>
        <v>#N/A</v>
      </c>
      <c r="E75" s="878">
        <f>'DATOS 1'!W105</f>
        <v>8</v>
      </c>
      <c r="F75" s="883">
        <f>'DATOS '!X93</f>
        <v>25</v>
      </c>
      <c r="G75" s="879" t="e">
        <f>'500 g'!C49</f>
        <v>#DIV/0!</v>
      </c>
      <c r="H75" s="879" t="e">
        <f>'500 g'!D49</f>
        <v>#DIV/0!</v>
      </c>
      <c r="I75" s="879" t="e">
        <f>'500 g'!E49</f>
        <v>#DIV/0!</v>
      </c>
      <c r="J75" s="925" t="e">
        <f t="shared" si="0"/>
        <v>#N/A</v>
      </c>
    </row>
    <row r="76" spans="1:11" ht="27.95" customHeight="1" x14ac:dyDescent="0.2">
      <c r="A76" s="876">
        <v>13</v>
      </c>
      <c r="B76" s="882" t="e">
        <f>'1 kg '!I8</f>
        <v>#N/A</v>
      </c>
      <c r="C76" s="881" t="e">
        <f>'1 kg '!H9</f>
        <v>#N/A</v>
      </c>
      <c r="D76" s="883" t="e">
        <f>'1 kg '!F73</f>
        <v>#N/A</v>
      </c>
      <c r="E76" s="883">
        <f>'DATOS 1'!W106</f>
        <v>16</v>
      </c>
      <c r="F76" s="883">
        <f>'DATOS '!X94</f>
        <v>50</v>
      </c>
      <c r="G76" s="879" t="e">
        <f>'1 kg '!C49</f>
        <v>#DIV/0!</v>
      </c>
      <c r="H76" s="879" t="e">
        <f>'1 kg '!D49</f>
        <v>#DIV/0!</v>
      </c>
      <c r="I76" s="879" t="e">
        <f>'1 kg '!E49</f>
        <v>#DIV/0!</v>
      </c>
      <c r="J76" s="925" t="e">
        <f>IF(ABS(D76)+E76&gt;=((F76)),"NO","SI")</f>
        <v>#N/A</v>
      </c>
    </row>
    <row r="77" spans="1:11" ht="27.95" customHeight="1" x14ac:dyDescent="0.2">
      <c r="A77" s="876">
        <v>14</v>
      </c>
      <c r="B77" s="882" t="e">
        <f>'2 kg  '!I8</f>
        <v>#N/A</v>
      </c>
      <c r="C77" s="881" t="e">
        <f>'2 kg  '!H9</f>
        <v>#N/A</v>
      </c>
      <c r="D77" s="883" t="e">
        <f>'2 kg  '!F73</f>
        <v>#N/A</v>
      </c>
      <c r="E77" s="883">
        <f>'DATOS 1'!W107</f>
        <v>30</v>
      </c>
      <c r="F77" s="883">
        <f>'DATOS '!X95</f>
        <v>100</v>
      </c>
      <c r="G77" s="879" t="e">
        <f>'2 kg  '!C49</f>
        <v>#DIV/0!</v>
      </c>
      <c r="H77" s="879" t="e">
        <f>'2 kg  '!D49</f>
        <v>#DIV/0!</v>
      </c>
      <c r="I77" s="879" t="e">
        <f>'2 kg  '!E49</f>
        <v>#DIV/0!</v>
      </c>
      <c r="J77" s="925" t="e">
        <f t="shared" si="0"/>
        <v>#N/A</v>
      </c>
    </row>
    <row r="78" spans="1:11" ht="27.95" customHeight="1" x14ac:dyDescent="0.2">
      <c r="A78" s="876">
        <v>15</v>
      </c>
      <c r="B78" s="882" t="e">
        <f>'2 kg  +'!I8</f>
        <v>#N/A</v>
      </c>
      <c r="C78" s="881" t="e">
        <f>'2 kg  +'!H9</f>
        <v>#N/A</v>
      </c>
      <c r="D78" s="883" t="e">
        <f>'2 kg  +'!F73</f>
        <v>#N/A</v>
      </c>
      <c r="E78" s="883">
        <f>'DATOS 1'!W108</f>
        <v>30</v>
      </c>
      <c r="F78" s="883">
        <f>'DATOS '!X96</f>
        <v>100</v>
      </c>
      <c r="G78" s="879" t="e">
        <f>'2 kg  +'!C49</f>
        <v>#DIV/0!</v>
      </c>
      <c r="H78" s="879" t="e">
        <f>'2 kg  +'!D49</f>
        <v>#DIV/0!</v>
      </c>
      <c r="I78" s="879" t="e">
        <f>'2 kg  +'!E49</f>
        <v>#DIV/0!</v>
      </c>
      <c r="J78" s="925" t="e">
        <f t="shared" si="0"/>
        <v>#N/A</v>
      </c>
    </row>
    <row r="79" spans="1:11" ht="27.95" customHeight="1" x14ac:dyDescent="0.2">
      <c r="A79" s="876">
        <v>16</v>
      </c>
      <c r="B79" s="882" t="e">
        <f>'5 kg  '!I8</f>
        <v>#N/A</v>
      </c>
      <c r="C79" s="881" t="e">
        <f>'5 kg  '!H9</f>
        <v>#N/A</v>
      </c>
      <c r="D79" s="883" t="e">
        <f>'5 kg  '!F73</f>
        <v>#N/A</v>
      </c>
      <c r="E79" s="883">
        <f>'DATOS 1'!W109</f>
        <v>80</v>
      </c>
      <c r="F79" s="883">
        <f>'DATOS '!X97</f>
        <v>250</v>
      </c>
      <c r="G79" s="879" t="e">
        <f>'5 kg  '!C49</f>
        <v>#DIV/0!</v>
      </c>
      <c r="H79" s="879" t="e">
        <f>'5 kg  '!D49</f>
        <v>#DIV/0!</v>
      </c>
      <c r="I79" s="879" t="e">
        <f>'5 kg  '!E49</f>
        <v>#DIV/0!</v>
      </c>
      <c r="J79" s="925" t="e">
        <f t="shared" si="0"/>
        <v>#N/A</v>
      </c>
    </row>
    <row r="80" spans="1:11" ht="27.95" customHeight="1" x14ac:dyDescent="0.2">
      <c r="A80" s="876">
        <v>17</v>
      </c>
      <c r="B80" s="882" t="e">
        <f>'10 kg   '!I8</f>
        <v>#N/A</v>
      </c>
      <c r="C80" s="881" t="e">
        <f>'10 kg   '!H9</f>
        <v>#N/A</v>
      </c>
      <c r="D80" s="884" t="e">
        <f>'10 kg   '!F74</f>
        <v>#N/A</v>
      </c>
      <c r="E80" s="884">
        <f>'DATOS 1'!W110</f>
        <v>0.16</v>
      </c>
      <c r="F80" s="884">
        <f>'DATOS '!X98/1000</f>
        <v>0.5</v>
      </c>
      <c r="G80" s="879" t="e">
        <f>'10 kg   '!C49</f>
        <v>#DIV/0!</v>
      </c>
      <c r="H80" s="879" t="e">
        <f>'10 kg   '!D49</f>
        <v>#DIV/0!</v>
      </c>
      <c r="I80" s="879" t="e">
        <f>'10 kg   '!E49</f>
        <v>#DIV/0!</v>
      </c>
      <c r="J80" s="925" t="e">
        <f t="shared" si="0"/>
        <v>#N/A</v>
      </c>
    </row>
    <row r="81" spans="1:10" ht="27.95" customHeight="1" x14ac:dyDescent="0.2">
      <c r="A81" s="927"/>
      <c r="B81" s="928" t="e">
        <f>'20 kg   C '!I8</f>
        <v>#N/A</v>
      </c>
      <c r="C81" s="929" t="e">
        <f>'20 kg   C '!H9</f>
        <v>#N/A</v>
      </c>
      <c r="D81" s="930" t="e">
        <f>'20 kg   C '!F74</f>
        <v>#N/A</v>
      </c>
      <c r="E81" s="930">
        <f>'DATOS 1'!W111</f>
        <v>0.3</v>
      </c>
      <c r="F81" s="930">
        <f>'DATOS '!X99/1000</f>
        <v>1</v>
      </c>
      <c r="G81" s="931" t="e">
        <f>'20 kg   C '!C49</f>
        <v>#DIV/0!</v>
      </c>
      <c r="H81" s="931" t="e">
        <f>'20 kg   C '!D49</f>
        <v>#DIV/0!</v>
      </c>
      <c r="I81" s="931" t="e">
        <f>'20 kg   C '!E49</f>
        <v>#DIV/0!</v>
      </c>
      <c r="J81" s="925" t="e">
        <f t="shared" si="0"/>
        <v>#N/A</v>
      </c>
    </row>
    <row r="82" spans="1:10" ht="27.95" customHeight="1" x14ac:dyDescent="0.2">
      <c r="A82" s="927"/>
      <c r="B82" s="928" t="e">
        <f>'10 kg   C'!I8</f>
        <v>#N/A</v>
      </c>
      <c r="C82" s="929" t="e">
        <f>'10 kg   C'!H9</f>
        <v>#N/A</v>
      </c>
      <c r="D82" s="930" t="e">
        <f>'10 kg   C'!F74</f>
        <v>#N/A</v>
      </c>
      <c r="E82" s="930">
        <f>'DATOS 1'!W110</f>
        <v>0.16</v>
      </c>
      <c r="F82" s="930">
        <f>'DATOS '!X98/1000</f>
        <v>0.5</v>
      </c>
      <c r="G82" s="931" t="e">
        <f>'10 kg   C'!C49</f>
        <v>#DIV/0!</v>
      </c>
      <c r="H82" s="931" t="e">
        <f>'10 kg   C'!D49</f>
        <v>#DIV/0!</v>
      </c>
      <c r="I82" s="931" t="e">
        <f>'10 kg   C'!E49</f>
        <v>#DIV/0!</v>
      </c>
      <c r="J82" s="925" t="e">
        <f t="shared" si="0"/>
        <v>#N/A</v>
      </c>
    </row>
    <row r="83" spans="1:10" ht="27.95" customHeight="1" x14ac:dyDescent="0.2">
      <c r="A83" s="927"/>
      <c r="B83" s="928" t="e">
        <f>'5 kg  C '!I8</f>
        <v>#N/A</v>
      </c>
      <c r="C83" s="929" t="e">
        <f>'5 kg  C '!H9</f>
        <v>#N/A</v>
      </c>
      <c r="D83" s="932" t="e">
        <f>'5 kg  C '!F73</f>
        <v>#N/A</v>
      </c>
      <c r="E83" s="932">
        <f>'DATOS 1'!W109</f>
        <v>80</v>
      </c>
      <c r="F83" s="933">
        <f>'DATOS '!X97</f>
        <v>250</v>
      </c>
      <c r="G83" s="931" t="e">
        <f>'5 kg  C '!C49</f>
        <v>#DIV/0!</v>
      </c>
      <c r="H83" s="931" t="e">
        <f>'5 kg  C '!D49</f>
        <v>#DIV/0!</v>
      </c>
      <c r="I83" s="931" t="e">
        <f>'5 kg  C '!E49</f>
        <v>#DIV/0!</v>
      </c>
      <c r="J83" s="925" t="e">
        <f t="shared" si="0"/>
        <v>#N/A</v>
      </c>
    </row>
    <row r="84" spans="1:10" ht="20.100000000000001" customHeight="1" x14ac:dyDescent="0.2">
      <c r="A84" s="888"/>
      <c r="B84" s="889"/>
      <c r="C84" s="890"/>
      <c r="D84" s="895"/>
      <c r="E84" s="895"/>
      <c r="F84" s="890"/>
      <c r="G84" s="890"/>
      <c r="H84" s="890"/>
      <c r="I84" s="890"/>
      <c r="J84" s="890"/>
    </row>
    <row r="85" spans="1:10" ht="120" customHeight="1" x14ac:dyDescent="0.2">
      <c r="A85" s="888"/>
      <c r="B85" s="889"/>
      <c r="C85" s="890"/>
      <c r="D85" s="895"/>
      <c r="E85" s="895"/>
      <c r="F85" s="890"/>
      <c r="G85" s="890"/>
      <c r="H85" s="890"/>
      <c r="I85" s="890"/>
      <c r="J85" s="890"/>
    </row>
    <row r="86" spans="1:10" ht="20.100000000000001" customHeight="1" x14ac:dyDescent="0.25">
      <c r="A86" s="888"/>
      <c r="B86" s="889"/>
      <c r="C86" s="890"/>
      <c r="D86" s="895"/>
      <c r="E86" s="895"/>
      <c r="F86" s="1525" t="s">
        <v>479</v>
      </c>
      <c r="G86" s="1525"/>
      <c r="H86" s="1525"/>
      <c r="I86" s="1526">
        <f>I2</f>
        <v>0</v>
      </c>
      <c r="J86" s="1526"/>
    </row>
    <row r="87" spans="1:10" ht="20.100000000000001" customHeight="1" x14ac:dyDescent="0.25">
      <c r="A87" s="888"/>
      <c r="B87" s="889"/>
      <c r="C87" s="890"/>
      <c r="D87" s="895"/>
      <c r="E87" s="895"/>
      <c r="F87" s="890"/>
      <c r="G87" s="907"/>
      <c r="H87" s="907"/>
      <c r="I87" s="976"/>
      <c r="J87" s="976"/>
    </row>
    <row r="88" spans="1:10" ht="20.100000000000001" customHeight="1" x14ac:dyDescent="0.2">
      <c r="A88" s="1549" t="s">
        <v>394</v>
      </c>
      <c r="B88" s="1549"/>
      <c r="C88" s="1549"/>
      <c r="D88" s="1549"/>
      <c r="E88" s="1549"/>
      <c r="F88" s="1549"/>
      <c r="G88" s="1549"/>
      <c r="H88" s="1549"/>
      <c r="I88" s="1549"/>
      <c r="J88" s="1549"/>
    </row>
    <row r="89" spans="1:10" ht="20.100000000000001" customHeight="1" x14ac:dyDescent="0.2">
      <c r="A89" s="1549"/>
      <c r="B89" s="1549"/>
      <c r="C89" s="1549"/>
      <c r="D89" s="1549"/>
      <c r="E89" s="1549"/>
      <c r="F89" s="1549"/>
      <c r="G89" s="1549"/>
      <c r="H89" s="1549"/>
      <c r="I89" s="1549"/>
      <c r="J89" s="1549"/>
    </row>
    <row r="90" spans="1:10" ht="20.100000000000001" customHeight="1" x14ac:dyDescent="0.2">
      <c r="A90" s="1549"/>
      <c r="B90" s="1549"/>
      <c r="C90" s="1549"/>
      <c r="D90" s="1549"/>
      <c r="E90" s="1549"/>
      <c r="F90" s="1549"/>
      <c r="G90" s="1549"/>
      <c r="H90" s="1549"/>
      <c r="I90" s="1549"/>
      <c r="J90" s="1549"/>
    </row>
    <row r="91" spans="1:10" ht="20.100000000000001" customHeight="1" x14ac:dyDescent="0.2">
      <c r="A91" s="934"/>
      <c r="B91" s="934"/>
      <c r="C91" s="934"/>
      <c r="D91" s="934"/>
      <c r="E91" s="934"/>
      <c r="F91" s="934"/>
      <c r="G91" s="934"/>
      <c r="H91" s="934"/>
      <c r="I91" s="934"/>
      <c r="J91" s="934"/>
    </row>
    <row r="92" spans="1:10" ht="15.75" x14ac:dyDescent="0.2">
      <c r="A92" s="1550" t="s">
        <v>436</v>
      </c>
      <c r="B92" s="1550"/>
      <c r="C92" s="1550"/>
      <c r="D92" s="1550"/>
    </row>
    <row r="94" spans="1:10" ht="20.100000000000001" customHeight="1" x14ac:dyDescent="0.2">
      <c r="A94" s="973" t="s">
        <v>165</v>
      </c>
      <c r="B94" s="1554" t="s">
        <v>278</v>
      </c>
      <c r="C94" s="1554"/>
      <c r="D94" s="1554"/>
      <c r="E94" s="1554"/>
      <c r="F94" s="1554"/>
      <c r="G94" s="1554"/>
      <c r="H94" s="1554"/>
      <c r="I94" s="1554"/>
      <c r="J94" s="1554"/>
    </row>
    <row r="95" spans="1:10" ht="20.100000000000001" customHeight="1" x14ac:dyDescent="0.2">
      <c r="A95" s="973" t="s">
        <v>165</v>
      </c>
      <c r="B95" s="1554" t="s">
        <v>279</v>
      </c>
      <c r="C95" s="1554"/>
      <c r="D95" s="1554"/>
      <c r="E95" s="1554"/>
      <c r="F95" s="1554"/>
      <c r="G95" s="1554"/>
      <c r="H95" s="1554"/>
      <c r="I95" s="1554"/>
      <c r="J95" s="1554"/>
    </row>
    <row r="96" spans="1:10" ht="20.100000000000001" customHeight="1" x14ac:dyDescent="0.2">
      <c r="A96" s="973" t="s">
        <v>165</v>
      </c>
      <c r="B96" s="1554" t="s">
        <v>280</v>
      </c>
      <c r="C96" s="1554"/>
      <c r="D96" s="1554"/>
      <c r="E96" s="1554"/>
      <c r="F96" s="1554"/>
      <c r="G96" s="1554"/>
      <c r="H96" s="1554"/>
      <c r="I96" s="1554"/>
      <c r="J96" s="1554"/>
    </row>
    <row r="97" spans="1:10" ht="20.100000000000001" customHeight="1" x14ac:dyDescent="0.2">
      <c r="A97" s="973" t="s">
        <v>165</v>
      </c>
      <c r="B97" s="1554" t="s">
        <v>281</v>
      </c>
      <c r="C97" s="1554"/>
      <c r="D97" s="1554"/>
      <c r="E97" s="1554"/>
      <c r="F97" s="1554"/>
      <c r="G97" s="1554"/>
      <c r="H97" s="1554"/>
      <c r="I97" s="1554"/>
      <c r="J97" s="1554"/>
    </row>
    <row r="98" spans="1:10" ht="20.100000000000001" customHeight="1" x14ac:dyDescent="0.2">
      <c r="A98" s="973" t="s">
        <v>165</v>
      </c>
      <c r="B98" s="1554" t="s">
        <v>282</v>
      </c>
      <c r="C98" s="1554"/>
      <c r="D98" s="1554"/>
      <c r="E98" s="1554"/>
      <c r="F98" s="1554"/>
      <c r="G98" s="1554"/>
      <c r="H98" s="1554"/>
      <c r="I98" s="1554"/>
      <c r="J98" s="1554"/>
    </row>
    <row r="99" spans="1:10" ht="20.100000000000001" customHeight="1" x14ac:dyDescent="0.2">
      <c r="A99" s="1553" t="s">
        <v>165</v>
      </c>
      <c r="B99" s="1547" t="s">
        <v>475</v>
      </c>
      <c r="C99" s="1547"/>
      <c r="D99" s="1547"/>
      <c r="E99" s="1547"/>
      <c r="F99" s="1547"/>
      <c r="G99" s="1547"/>
      <c r="H99" s="1547"/>
      <c r="I99" s="1547"/>
      <c r="J99" s="1547"/>
    </row>
    <row r="100" spans="1:10" ht="20.100000000000001" customHeight="1" x14ac:dyDescent="0.2">
      <c r="A100" s="1553"/>
      <c r="B100" s="1547"/>
      <c r="C100" s="1547"/>
      <c r="D100" s="1547"/>
      <c r="E100" s="1547"/>
      <c r="F100" s="1547"/>
      <c r="G100" s="1547"/>
      <c r="H100" s="1547"/>
      <c r="I100" s="1547"/>
      <c r="J100" s="1547"/>
    </row>
    <row r="101" spans="1:10" ht="20.100000000000001" customHeight="1" x14ac:dyDescent="0.2">
      <c r="A101" s="1553" t="s">
        <v>165</v>
      </c>
      <c r="B101" s="1554" t="s">
        <v>427</v>
      </c>
      <c r="C101" s="1554"/>
      <c r="D101" s="1554"/>
      <c r="E101" s="1554"/>
      <c r="F101" s="1554"/>
      <c r="G101" s="1554"/>
      <c r="H101" s="1554"/>
      <c r="I101" s="1554"/>
      <c r="J101" s="1554"/>
    </row>
    <row r="102" spans="1:10" ht="20.100000000000001" customHeight="1" x14ac:dyDescent="0.2">
      <c r="A102" s="1553"/>
      <c r="B102" s="1554"/>
      <c r="C102" s="1554"/>
      <c r="D102" s="1554"/>
      <c r="E102" s="1554"/>
      <c r="F102" s="1554"/>
      <c r="G102" s="1554"/>
      <c r="H102" s="1554"/>
      <c r="I102" s="1554"/>
      <c r="J102" s="1554"/>
    </row>
    <row r="103" spans="1:10" ht="15.75" x14ac:dyDescent="0.2">
      <c r="A103" s="974"/>
      <c r="B103" s="975"/>
      <c r="C103" s="975"/>
      <c r="D103" s="975"/>
      <c r="E103" s="975"/>
      <c r="F103" s="975"/>
      <c r="G103" s="975"/>
      <c r="H103" s="948"/>
      <c r="I103" s="948"/>
      <c r="J103" s="948"/>
    </row>
    <row r="104" spans="1:10" ht="15.75" x14ac:dyDescent="0.25">
      <c r="A104" s="935"/>
      <c r="B104" s="935"/>
      <c r="C104" s="935"/>
      <c r="D104" s="935"/>
      <c r="E104" s="935"/>
      <c r="F104" s="935"/>
      <c r="G104" s="906"/>
      <c r="H104" s="906"/>
    </row>
    <row r="106" spans="1:10" ht="15.75" x14ac:dyDescent="0.25">
      <c r="A106" s="1557" t="s">
        <v>22</v>
      </c>
      <c r="B106" s="1557"/>
      <c r="C106" s="1557"/>
      <c r="E106" s="936"/>
    </row>
    <row r="108" spans="1:10" x14ac:dyDescent="0.2">
      <c r="G108" s="937"/>
      <c r="J108" s="833"/>
    </row>
    <row r="109" spans="1:10" ht="16.5" thickBot="1" x14ac:dyDescent="0.3">
      <c r="A109" s="936"/>
      <c r="B109" s="1555"/>
      <c r="C109" s="1555"/>
      <c r="D109" s="1555"/>
      <c r="E109" s="1555"/>
      <c r="F109" s="971"/>
      <c r="G109" s="938"/>
      <c r="H109" s="938"/>
      <c r="I109" s="938"/>
      <c r="J109" s="972"/>
    </row>
    <row r="110" spans="1:10" ht="15.75" customHeight="1" x14ac:dyDescent="0.25">
      <c r="B110" s="1556" t="s">
        <v>429</v>
      </c>
      <c r="C110" s="1556"/>
      <c r="D110" s="1556"/>
      <c r="E110" s="1556"/>
      <c r="G110" s="1558" t="s">
        <v>162</v>
      </c>
      <c r="H110" s="1558"/>
      <c r="I110" s="1558"/>
      <c r="J110" s="1558"/>
    </row>
    <row r="111" spans="1:10" ht="15.75" x14ac:dyDescent="0.25">
      <c r="B111" s="1557" t="e">
        <f>VLOOKUP($F$109,'DATOS '!$V$109:$Y$113,4,FALSE)</f>
        <v>#N/A</v>
      </c>
      <c r="C111" s="1557"/>
      <c r="D111" s="1557"/>
      <c r="E111" s="1557"/>
      <c r="G111" s="1557" t="e">
        <f>VLOOKUP($J$109,'DATOS '!V109:AA113,6,FALSE)</f>
        <v>#N/A</v>
      </c>
      <c r="H111" s="1557"/>
      <c r="I111" s="1557"/>
      <c r="J111" s="1557"/>
    </row>
    <row r="112" spans="1:10" ht="15.75" customHeight="1" x14ac:dyDescent="0.25">
      <c r="B112" s="1557" t="e">
        <f>VLOOKUP($F$109,'DATOS '!$V$109:$Y$113,2,FALSE)</f>
        <v>#N/A</v>
      </c>
      <c r="C112" s="1557"/>
      <c r="D112" s="1557"/>
      <c r="E112" s="1557"/>
      <c r="G112" s="1561" t="e">
        <f>VLOOKUP($J$109,'DATOS '!$V$109:$AA$113,2,FALSE)</f>
        <v>#N/A</v>
      </c>
      <c r="H112" s="1561"/>
      <c r="I112" s="1561"/>
      <c r="J112" s="1561"/>
    </row>
    <row r="113" spans="2:10" x14ac:dyDescent="0.2">
      <c r="J113" s="833"/>
    </row>
    <row r="114" spans="2:10" x14ac:dyDescent="0.2">
      <c r="B114" s="1559" t="s">
        <v>365</v>
      </c>
      <c r="C114" s="1559"/>
      <c r="D114" s="1559"/>
      <c r="E114" s="1559"/>
      <c r="F114" s="1560"/>
      <c r="G114" s="1560"/>
      <c r="J114" s="833"/>
    </row>
    <row r="115" spans="2:10" x14ac:dyDescent="0.2">
      <c r="J115" s="833"/>
    </row>
    <row r="116" spans="2:10" ht="15.75" x14ac:dyDescent="0.25">
      <c r="C116" s="1558" t="s">
        <v>72</v>
      </c>
      <c r="D116" s="1558"/>
      <c r="E116" s="1558"/>
      <c r="F116" s="1558"/>
      <c r="G116" s="1558"/>
      <c r="H116" s="1558"/>
      <c r="J116" s="833"/>
    </row>
  </sheetData>
  <sheetProtection algorithmName="SHA-512" hashValue="dwa94Vx3bsWM17p5BuNhz1Cxl6KYvdsMzlfZ6fnVpL3HyCchEq/oBYiNbDZ19MeUUcp3OwDc9aZ3QZHeCK8ZOQ==" saltValue="q/URSbzEl50S8gEw0scNaQ==" spinCount="100000" sheet="1" objects="1" scenarios="1"/>
  <mergeCells count="98">
    <mergeCell ref="A1:J1"/>
    <mergeCell ref="I2:J2"/>
    <mergeCell ref="A3:C3"/>
    <mergeCell ref="G3:H3"/>
    <mergeCell ref="A5:B5"/>
    <mergeCell ref="D5:J5"/>
    <mergeCell ref="A15:C15"/>
    <mergeCell ref="D15:G15"/>
    <mergeCell ref="A6:B6"/>
    <mergeCell ref="D6:I6"/>
    <mergeCell ref="A7:B7"/>
    <mergeCell ref="D7:G7"/>
    <mergeCell ref="A9:C9"/>
    <mergeCell ref="D9:E9"/>
    <mergeCell ref="F9:H9"/>
    <mergeCell ref="I9:J9"/>
    <mergeCell ref="A11:J11"/>
    <mergeCell ref="A13:C13"/>
    <mergeCell ref="D13:F13"/>
    <mergeCell ref="A14:C14"/>
    <mergeCell ref="D14:G14"/>
    <mergeCell ref="A29:J29"/>
    <mergeCell ref="A16:C16"/>
    <mergeCell ref="D16:G16"/>
    <mergeCell ref="A17:J18"/>
    <mergeCell ref="A19:C19"/>
    <mergeCell ref="D19:G19"/>
    <mergeCell ref="A21:F21"/>
    <mergeCell ref="G21:J21"/>
    <mergeCell ref="A23:F23"/>
    <mergeCell ref="A25:E25"/>
    <mergeCell ref="B26:E26"/>
    <mergeCell ref="A27:D27"/>
    <mergeCell ref="E27:F27"/>
    <mergeCell ref="A31:J31"/>
    <mergeCell ref="I33:J33"/>
    <mergeCell ref="A35:J35"/>
    <mergeCell ref="A36:J36"/>
    <mergeCell ref="A38:B39"/>
    <mergeCell ref="C38:D39"/>
    <mergeCell ref="E38:F39"/>
    <mergeCell ref="G38:J38"/>
    <mergeCell ref="G39:H39"/>
    <mergeCell ref="I39:J39"/>
    <mergeCell ref="A40:B40"/>
    <mergeCell ref="C40:D40"/>
    <mergeCell ref="E40:F40"/>
    <mergeCell ref="A41:B41"/>
    <mergeCell ref="C41:D41"/>
    <mergeCell ref="E41:F41"/>
    <mergeCell ref="I59:J59"/>
    <mergeCell ref="A43:J43"/>
    <mergeCell ref="A45:J47"/>
    <mergeCell ref="A49:C49"/>
    <mergeCell ref="G49:H49"/>
    <mergeCell ref="I49:J49"/>
    <mergeCell ref="A50:C50"/>
    <mergeCell ref="G50:H50"/>
    <mergeCell ref="I50:J50"/>
    <mergeCell ref="A51:C51"/>
    <mergeCell ref="G51:H51"/>
    <mergeCell ref="I51:J51"/>
    <mergeCell ref="A53:J53"/>
    <mergeCell ref="A55:J56"/>
    <mergeCell ref="B95:J95"/>
    <mergeCell ref="A60:J60"/>
    <mergeCell ref="A62:A63"/>
    <mergeCell ref="B62:B63"/>
    <mergeCell ref="C62:D62"/>
    <mergeCell ref="E62:E63"/>
    <mergeCell ref="F62:F63"/>
    <mergeCell ref="G62:I62"/>
    <mergeCell ref="B109:E109"/>
    <mergeCell ref="B110:E110"/>
    <mergeCell ref="G110:J110"/>
    <mergeCell ref="B111:E111"/>
    <mergeCell ref="G111:J111"/>
    <mergeCell ref="F2:H2"/>
    <mergeCell ref="F33:H33"/>
    <mergeCell ref="F59:H59"/>
    <mergeCell ref="F86:H86"/>
    <mergeCell ref="A106:C106"/>
    <mergeCell ref="B96:J96"/>
    <mergeCell ref="B97:J97"/>
    <mergeCell ref="B98:J98"/>
    <mergeCell ref="A99:A100"/>
    <mergeCell ref="B99:J100"/>
    <mergeCell ref="A101:A102"/>
    <mergeCell ref="B101:J102"/>
    <mergeCell ref="I86:J86"/>
    <mergeCell ref="A88:J90"/>
    <mergeCell ref="A92:D92"/>
    <mergeCell ref="B94:J94"/>
    <mergeCell ref="B112:E112"/>
    <mergeCell ref="G112:J112"/>
    <mergeCell ref="B114:E114"/>
    <mergeCell ref="F114:G114"/>
    <mergeCell ref="C116:H116"/>
  </mergeCells>
  <printOptions horizontalCentered="1"/>
  <pageMargins left="0.70866141732283472" right="0.70866141732283472" top="0.6692913385826772" bottom="0" header="0.31496062992125984" footer="0.31496062992125984"/>
  <pageSetup scale="84" orientation="portrait" horizontalDpi="4294967293" r:id="rId1"/>
  <headerFooter>
    <oddHeader>&amp;C
&amp;"-,Negrita"
            &amp;"Arial Narrow,Negrita"&amp;14MODFICACIÓN AL CERTIFICADO DE CALIBRACIÓN                                                                                                                     DE PESAS</oddHeader>
    <oddFooter>&amp;R
RT03-F40 Vr.4 (2019-05-20)
&amp;P de &amp;N</oddFooter>
  </headerFooter>
  <rowBreaks count="3" manualBreakCount="3">
    <brk id="31" max="9" man="1"/>
    <brk id="57" max="9" man="1"/>
    <brk id="84" max="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'DATOS '!$B$123:$B$132</xm:f>
          </x14:formula1>
          <xm:sqref>J37</xm:sqref>
        </x14:dataValidation>
        <x14:dataValidation type="list" allowBlank="1" showInputMessage="1" showErrorMessage="1">
          <x14:formula1>
            <xm:f>'DATOS '!$AA$27:$AA$30</xm:f>
          </x14:formula1>
          <xm:sqref>F50:F51</xm:sqref>
        </x14:dataValidation>
        <x14:dataValidation type="list" allowBlank="1" showInputMessage="1" showErrorMessage="1">
          <x14:formula1>
            <xm:f>'DATOS '!$V$109:$V$113</xm:f>
          </x14:formula1>
          <xm:sqref>J109</xm:sqref>
        </x14:dataValidation>
        <x14:dataValidation type="list" allowBlank="1" showInputMessage="1" showErrorMessage="1">
          <x14:formula1>
            <xm:f>'DATOS 1'!$V$81:$V$83</xm:f>
          </x14:formula1>
          <xm:sqref>F109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11" sqref="A11:B11"/>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str">
        <f>VLOOKUP(J18,'DATOS '!J122:W128,2,FALSE)</f>
        <v>Lufft Opus 20</v>
      </c>
      <c r="C18" s="647" t="s">
        <v>11</v>
      </c>
      <c r="D18" s="648" t="str">
        <f>VLOOKUP(J18,'DATOS '!J122:W128,3,FALSE)</f>
        <v>0,26.0714.0802.024</v>
      </c>
      <c r="E18" s="649" t="s">
        <v>31</v>
      </c>
      <c r="F18" s="1235" t="str">
        <f>VLOOKUP(J18,'DATOS '!J122:W128,4,FALSE)</f>
        <v>2018/06/15- 2018/06/15-    2018-08-21</v>
      </c>
      <c r="G18" s="1236"/>
      <c r="H18" s="647" t="s">
        <v>32</v>
      </c>
      <c r="I18" s="650" t="str">
        <f>VLOOKUP(J18,'DATOS '!J122:W128,5,FALSE)</f>
        <v>INM 3375 - INM 3381 -   INM 2264</v>
      </c>
      <c r="J18" s="1237" t="s">
        <v>240</v>
      </c>
    </row>
    <row r="19" spans="1:11" ht="31.5" customHeight="1" thickBot="1" x14ac:dyDescent="0.25">
      <c r="A19" s="1239" t="s">
        <v>226</v>
      </c>
      <c r="B19" s="1240"/>
      <c r="C19" s="651" t="s">
        <v>35</v>
      </c>
      <c r="D19" s="652">
        <f>VLOOKUP(J18,'DATOS '!J122:W128,6,FALSE)</f>
        <v>0.3</v>
      </c>
      <c r="E19" s="1241" t="s">
        <v>36</v>
      </c>
      <c r="F19" s="1242"/>
      <c r="G19" s="652">
        <f>VLOOKUP(J18,'DATOS '!J122:W128,7,FALSE)</f>
        <v>1.7</v>
      </c>
      <c r="H19" s="653" t="s">
        <v>15</v>
      </c>
      <c r="I19" s="654">
        <f>VLOOKUP(J18,'DATOS '!J122:W128,8,FALSE)</f>
        <v>0.11</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68"/>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772"/>
      <c r="D27" s="772"/>
      <c r="E27" s="772"/>
      <c r="F27" s="773"/>
      <c r="G27" s="655"/>
      <c r="H27" s="655"/>
      <c r="I27" s="655"/>
      <c r="J27" s="655"/>
    </row>
    <row r="28" spans="1:11" s="657" customFormat="1" ht="31.5" customHeight="1" x14ac:dyDescent="0.2">
      <c r="A28" s="1213"/>
      <c r="B28" s="668" t="s">
        <v>2</v>
      </c>
      <c r="C28" s="774"/>
      <c r="D28" s="774"/>
      <c r="E28" s="774"/>
      <c r="F28" s="775"/>
      <c r="G28" s="655"/>
      <c r="H28" s="655"/>
      <c r="I28" s="655"/>
      <c r="J28" s="655"/>
    </row>
    <row r="29" spans="1:11" s="657" customFormat="1" ht="31.5" customHeight="1" x14ac:dyDescent="0.2">
      <c r="A29" s="1213"/>
      <c r="B29" s="668" t="s">
        <v>2</v>
      </c>
      <c r="C29" s="774"/>
      <c r="D29" s="774"/>
      <c r="E29" s="774"/>
      <c r="F29" s="775"/>
      <c r="G29" s="655"/>
      <c r="H29" s="655"/>
      <c r="I29" s="655"/>
      <c r="J29" s="655"/>
    </row>
    <row r="30" spans="1:11" s="657" customFormat="1" ht="31.5" customHeight="1" thickBot="1" x14ac:dyDescent="0.25">
      <c r="A30" s="1214"/>
      <c r="B30" s="669" t="s">
        <v>0</v>
      </c>
      <c r="C30" s="776"/>
      <c r="D30" s="776"/>
      <c r="E30" s="776"/>
      <c r="F30" s="777"/>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783" t="e">
        <f t="shared" ref="C39:F39" si="0">+AVERAGE(C27,C30)</f>
        <v>#DIV/0!</v>
      </c>
      <c r="D39" s="784" t="e">
        <f t="shared" si="0"/>
        <v>#DIV/0!</v>
      </c>
      <c r="E39" s="784" t="e">
        <f t="shared" si="0"/>
        <v>#DIV/0!</v>
      </c>
      <c r="F39" s="784" t="e">
        <f t="shared" si="0"/>
        <v>#DIV/0!</v>
      </c>
      <c r="G39" s="655"/>
      <c r="H39" s="1198"/>
      <c r="I39" s="1199"/>
      <c r="J39" s="1200"/>
    </row>
    <row r="40" spans="1:11" s="657" customFormat="1" ht="31.5" customHeight="1" x14ac:dyDescent="0.2">
      <c r="A40" s="676"/>
      <c r="B40" s="680"/>
      <c r="C40" s="785" t="e">
        <f t="shared" ref="C40:F40" si="1">+AVERAGE(C28:C29)</f>
        <v>#DIV/0!</v>
      </c>
      <c r="D40" s="786" t="e">
        <f t="shared" si="1"/>
        <v>#DIV/0!</v>
      </c>
      <c r="E40" s="786" t="e">
        <f t="shared" si="1"/>
        <v>#DIV/0!</v>
      </c>
      <c r="F40" s="786" t="e">
        <f t="shared" si="1"/>
        <v>#DIV/0!</v>
      </c>
      <c r="G40" s="655"/>
      <c r="H40" s="1198"/>
      <c r="I40" s="1199"/>
      <c r="J40" s="1200"/>
    </row>
    <row r="41" spans="1:11" s="657" customFormat="1" ht="31.5" customHeight="1" thickBot="1" x14ac:dyDescent="0.25">
      <c r="A41" s="676"/>
      <c r="B41" s="683"/>
      <c r="C41" s="787" t="e">
        <f>+C40-C39</f>
        <v>#DIV/0!</v>
      </c>
      <c r="D41" s="788" t="e">
        <f t="shared" ref="D41:F41" si="2">+D40-D39</f>
        <v>#DIV/0!</v>
      </c>
      <c r="E41" s="788" t="e">
        <f t="shared" si="2"/>
        <v>#DIV/0!</v>
      </c>
      <c r="F41" s="788"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758" t="e">
        <f>E73*1000-B73*1000</f>
        <v>#N/A</v>
      </c>
      <c r="G73" s="682"/>
      <c r="H73" s="1160"/>
      <c r="I73" s="759"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tzcp5+rKVFI8EXGHfhWydhlA68yybL9vqSJ2YPTf58VVCABmDhLf3WM2/IjGEzVbZEUJ4sqbFlv10QR3Vyqldg==" saltValue="d1LucwpTb17QNoakLn/bUQ=="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11" sqref="A11:B11"/>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e">
        <f>VLOOKUP(J18,'DATOS '!J122:W128,2,FALSE)</f>
        <v>#N/A</v>
      </c>
      <c r="C18" s="647" t="s">
        <v>11</v>
      </c>
      <c r="D18" s="648" t="e">
        <f>VLOOKUP(J18,'DATOS '!J122:W128,3,FALSE)</f>
        <v>#N/A</v>
      </c>
      <c r="E18" s="649" t="s">
        <v>31</v>
      </c>
      <c r="F18" s="1235" t="e">
        <f>VLOOKUP(J18,'DATOS '!J122:W128,4,FALSE)</f>
        <v>#N/A</v>
      </c>
      <c r="G18" s="1236"/>
      <c r="H18" s="647" t="s">
        <v>32</v>
      </c>
      <c r="I18" s="650" t="e">
        <f>VLOOKUP(J18,'DATOS '!J122:W128,5,FALSE)</f>
        <v>#N/A</v>
      </c>
      <c r="J18" s="1237"/>
    </row>
    <row r="19" spans="1:11" ht="31.5" customHeight="1" thickBot="1" x14ac:dyDescent="0.25">
      <c r="A19" s="1239" t="s">
        <v>226</v>
      </c>
      <c r="B19" s="1240"/>
      <c r="C19" s="651" t="s">
        <v>35</v>
      </c>
      <c r="D19" s="652" t="e">
        <f>VLOOKUP(J18,'DATOS '!J122:W128,6,FALSE)</f>
        <v>#N/A</v>
      </c>
      <c r="E19" s="1241" t="s">
        <v>36</v>
      </c>
      <c r="F19" s="1242"/>
      <c r="G19" s="652" t="e">
        <f>VLOOKUP(J18,'DATOS '!J122:W128,7,FALSE)</f>
        <v>#N/A</v>
      </c>
      <c r="H19" s="653" t="s">
        <v>15</v>
      </c>
      <c r="I19" s="654" t="e">
        <f>VLOOKUP(J18,'DATOS '!J122:W128,8,FALSE)</f>
        <v>#N/A</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68"/>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772"/>
      <c r="D27" s="772"/>
      <c r="E27" s="772"/>
      <c r="F27" s="773"/>
      <c r="G27" s="655"/>
      <c r="H27" s="655"/>
      <c r="I27" s="655"/>
      <c r="J27" s="655"/>
    </row>
    <row r="28" spans="1:11" s="657" customFormat="1" ht="31.5" customHeight="1" x14ac:dyDescent="0.2">
      <c r="A28" s="1213"/>
      <c r="B28" s="668" t="s">
        <v>2</v>
      </c>
      <c r="C28" s="774"/>
      <c r="D28" s="774"/>
      <c r="E28" s="774"/>
      <c r="F28" s="775"/>
      <c r="G28" s="655"/>
      <c r="H28" s="655"/>
      <c r="I28" s="655"/>
      <c r="J28" s="655"/>
    </row>
    <row r="29" spans="1:11" s="657" customFormat="1" ht="31.5" customHeight="1" x14ac:dyDescent="0.2">
      <c r="A29" s="1213"/>
      <c r="B29" s="668" t="s">
        <v>2</v>
      </c>
      <c r="C29" s="774"/>
      <c r="D29" s="774"/>
      <c r="E29" s="774"/>
      <c r="F29" s="775"/>
      <c r="G29" s="655"/>
      <c r="H29" s="655"/>
      <c r="I29" s="655"/>
      <c r="J29" s="655"/>
    </row>
    <row r="30" spans="1:11" s="657" customFormat="1" ht="31.5" customHeight="1" thickBot="1" x14ac:dyDescent="0.25">
      <c r="A30" s="1214"/>
      <c r="B30" s="669" t="s">
        <v>0</v>
      </c>
      <c r="C30" s="776"/>
      <c r="D30" s="776"/>
      <c r="E30" s="776"/>
      <c r="F30" s="777"/>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783" t="e">
        <f t="shared" ref="C39:F39" si="0">+AVERAGE(C27,C30)</f>
        <v>#DIV/0!</v>
      </c>
      <c r="D39" s="784" t="e">
        <f t="shared" si="0"/>
        <v>#DIV/0!</v>
      </c>
      <c r="E39" s="784" t="e">
        <f t="shared" si="0"/>
        <v>#DIV/0!</v>
      </c>
      <c r="F39" s="784" t="e">
        <f t="shared" si="0"/>
        <v>#DIV/0!</v>
      </c>
      <c r="G39" s="655"/>
      <c r="H39" s="1198"/>
      <c r="I39" s="1199"/>
      <c r="J39" s="1200"/>
    </row>
    <row r="40" spans="1:11" s="657" customFormat="1" ht="31.5" customHeight="1" x14ac:dyDescent="0.2">
      <c r="A40" s="676"/>
      <c r="B40" s="680"/>
      <c r="C40" s="785" t="e">
        <f t="shared" ref="C40:F40" si="1">+AVERAGE(C28:C29)</f>
        <v>#DIV/0!</v>
      </c>
      <c r="D40" s="786" t="e">
        <f t="shared" si="1"/>
        <v>#DIV/0!</v>
      </c>
      <c r="E40" s="786" t="e">
        <f t="shared" si="1"/>
        <v>#DIV/0!</v>
      </c>
      <c r="F40" s="786" t="e">
        <f t="shared" si="1"/>
        <v>#DIV/0!</v>
      </c>
      <c r="G40" s="655"/>
      <c r="H40" s="1198"/>
      <c r="I40" s="1199"/>
      <c r="J40" s="1200"/>
    </row>
    <row r="41" spans="1:11" s="657" customFormat="1" ht="31.5" customHeight="1" thickBot="1" x14ac:dyDescent="0.25">
      <c r="A41" s="676"/>
      <c r="B41" s="683"/>
      <c r="C41" s="787" t="e">
        <f>+C40-C39</f>
        <v>#DIV/0!</v>
      </c>
      <c r="D41" s="788" t="e">
        <f t="shared" ref="D41:F41" si="2">+D40-D39</f>
        <v>#DIV/0!</v>
      </c>
      <c r="E41" s="788" t="e">
        <f t="shared" si="2"/>
        <v>#DIV/0!</v>
      </c>
      <c r="F41" s="788"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758" t="e">
        <f>E73*1000-B73*1000</f>
        <v>#N/A</v>
      </c>
      <c r="G73" s="682"/>
      <c r="H73" s="1160"/>
      <c r="I73" s="759"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C0u4AbrRMle500amKPydKO93Md0n/I/mFNI66o2jCx8rFZeOIvVH0RDoQMiZAphwfXsjZL/ANoWtpHIrvmBa7A==" saltValue="4CUTzjBeHiyFDDdnDeg5EA=="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F13" sqref="F13:I13"/>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e">
        <f>VLOOKUP(J18,'DATOS '!J122:W128,2,FALSE)</f>
        <v>#N/A</v>
      </c>
      <c r="C18" s="647" t="s">
        <v>11</v>
      </c>
      <c r="D18" s="648" t="e">
        <f>VLOOKUP(J18,'DATOS '!J122:W128,3,FALSE)</f>
        <v>#N/A</v>
      </c>
      <c r="E18" s="649" t="s">
        <v>31</v>
      </c>
      <c r="F18" s="1235" t="e">
        <f>VLOOKUP(J18,'DATOS '!J122:W128,4,FALSE)</f>
        <v>#N/A</v>
      </c>
      <c r="G18" s="1236"/>
      <c r="H18" s="647" t="s">
        <v>32</v>
      </c>
      <c r="I18" s="650" t="e">
        <f>VLOOKUP(J18,'DATOS '!J122:W128,5,FALSE)</f>
        <v>#N/A</v>
      </c>
      <c r="J18" s="1237"/>
    </row>
    <row r="19" spans="1:11" ht="31.5" customHeight="1" thickBot="1" x14ac:dyDescent="0.25">
      <c r="A19" s="1239" t="s">
        <v>226</v>
      </c>
      <c r="B19" s="1240"/>
      <c r="C19" s="651" t="s">
        <v>35</v>
      </c>
      <c r="D19" s="652" t="e">
        <f>VLOOKUP(J18,'DATOS '!J122:W128,6,FALSE)</f>
        <v>#N/A</v>
      </c>
      <c r="E19" s="1241" t="s">
        <v>36</v>
      </c>
      <c r="F19" s="1242"/>
      <c r="G19" s="652" t="e">
        <f>VLOOKUP(J18,'DATOS '!J122:W128,7,FALSE)</f>
        <v>#N/A</v>
      </c>
      <c r="H19" s="653" t="s">
        <v>15</v>
      </c>
      <c r="I19" s="654" t="e">
        <f>VLOOKUP(J18,'DATOS '!J122:W128,8,FALSE)</f>
        <v>#N/A</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68"/>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772"/>
      <c r="D27" s="772"/>
      <c r="E27" s="772"/>
      <c r="F27" s="773"/>
      <c r="G27" s="655"/>
      <c r="H27" s="655"/>
      <c r="I27" s="655"/>
      <c r="J27" s="655"/>
    </row>
    <row r="28" spans="1:11" s="657" customFormat="1" ht="31.5" customHeight="1" x14ac:dyDescent="0.2">
      <c r="A28" s="1213"/>
      <c r="B28" s="668" t="s">
        <v>2</v>
      </c>
      <c r="C28" s="774"/>
      <c r="D28" s="774"/>
      <c r="E28" s="774"/>
      <c r="F28" s="775"/>
      <c r="G28" s="655"/>
      <c r="H28" s="655"/>
      <c r="I28" s="655"/>
      <c r="J28" s="655"/>
    </row>
    <row r="29" spans="1:11" s="657" customFormat="1" ht="31.5" customHeight="1" x14ac:dyDescent="0.2">
      <c r="A29" s="1213"/>
      <c r="B29" s="668" t="s">
        <v>2</v>
      </c>
      <c r="C29" s="774"/>
      <c r="D29" s="774"/>
      <c r="E29" s="774"/>
      <c r="F29" s="775"/>
      <c r="G29" s="655"/>
      <c r="H29" s="655"/>
      <c r="I29" s="655"/>
      <c r="J29" s="655"/>
    </row>
    <row r="30" spans="1:11" s="657" customFormat="1" ht="31.5" customHeight="1" thickBot="1" x14ac:dyDescent="0.25">
      <c r="A30" s="1214"/>
      <c r="B30" s="669" t="s">
        <v>0</v>
      </c>
      <c r="C30" s="776"/>
      <c r="D30" s="776"/>
      <c r="E30" s="776"/>
      <c r="F30" s="777"/>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783" t="e">
        <f t="shared" ref="C39:F39" si="0">+AVERAGE(C27,C30)</f>
        <v>#DIV/0!</v>
      </c>
      <c r="D39" s="784" t="e">
        <f t="shared" si="0"/>
        <v>#DIV/0!</v>
      </c>
      <c r="E39" s="784" t="e">
        <f t="shared" si="0"/>
        <v>#DIV/0!</v>
      </c>
      <c r="F39" s="784" t="e">
        <f t="shared" si="0"/>
        <v>#DIV/0!</v>
      </c>
      <c r="G39" s="655"/>
      <c r="H39" s="1198"/>
      <c r="I39" s="1199"/>
      <c r="J39" s="1200"/>
    </row>
    <row r="40" spans="1:11" s="657" customFormat="1" ht="31.5" customHeight="1" x14ac:dyDescent="0.2">
      <c r="A40" s="676"/>
      <c r="B40" s="680"/>
      <c r="C40" s="785" t="e">
        <f t="shared" ref="C40:F40" si="1">+AVERAGE(C28:C29)</f>
        <v>#DIV/0!</v>
      </c>
      <c r="D40" s="786" t="e">
        <f t="shared" si="1"/>
        <v>#DIV/0!</v>
      </c>
      <c r="E40" s="786" t="e">
        <f t="shared" si="1"/>
        <v>#DIV/0!</v>
      </c>
      <c r="F40" s="786" t="e">
        <f t="shared" si="1"/>
        <v>#DIV/0!</v>
      </c>
      <c r="G40" s="655"/>
      <c r="H40" s="1198"/>
      <c r="I40" s="1199"/>
      <c r="J40" s="1200"/>
    </row>
    <row r="41" spans="1:11" s="657" customFormat="1" ht="31.5" customHeight="1" thickBot="1" x14ac:dyDescent="0.25">
      <c r="A41" s="676"/>
      <c r="B41" s="683"/>
      <c r="C41" s="787" t="e">
        <f>+C40-C39</f>
        <v>#DIV/0!</v>
      </c>
      <c r="D41" s="788" t="e">
        <f t="shared" ref="D41:F41" si="2">+D40-D39</f>
        <v>#DIV/0!</v>
      </c>
      <c r="E41" s="788" t="e">
        <f t="shared" si="2"/>
        <v>#DIV/0!</v>
      </c>
      <c r="F41" s="788"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758" t="e">
        <f>E73*1000-B73*1000</f>
        <v>#N/A</v>
      </c>
      <c r="G73" s="682"/>
      <c r="H73" s="1160"/>
      <c r="I73" s="759"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sgvf1GnjWs81g3IxNfaTwaWlQo+wArybATe6/qKaGGAjjz2PFgass8jl3Z5gg7Up14mFEeMRv5O16uwhzN377A==" saltValue="mp8GgA113bTrqf+lRboEHQ=="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11" sqref="A11:B11"/>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e">
        <f>VLOOKUP(J18,'DATOS '!J122:W128,2,FALSE)</f>
        <v>#N/A</v>
      </c>
      <c r="C18" s="647" t="s">
        <v>11</v>
      </c>
      <c r="D18" s="648" t="e">
        <f>VLOOKUP(J18,'DATOS '!J122:W128,3,FALSE)</f>
        <v>#N/A</v>
      </c>
      <c r="E18" s="649" t="s">
        <v>31</v>
      </c>
      <c r="F18" s="1235" t="e">
        <f>VLOOKUP(J18,'DATOS '!J122:W128,4,FALSE)</f>
        <v>#N/A</v>
      </c>
      <c r="G18" s="1236"/>
      <c r="H18" s="647" t="s">
        <v>32</v>
      </c>
      <c r="I18" s="650" t="e">
        <f>VLOOKUP(J18,'DATOS '!J122:W128,5,FALSE)</f>
        <v>#N/A</v>
      </c>
      <c r="J18" s="1237"/>
    </row>
    <row r="19" spans="1:11" ht="31.5" customHeight="1" thickBot="1" x14ac:dyDescent="0.25">
      <c r="A19" s="1239" t="s">
        <v>226</v>
      </c>
      <c r="B19" s="1240"/>
      <c r="C19" s="651" t="s">
        <v>35</v>
      </c>
      <c r="D19" s="652" t="e">
        <f>VLOOKUP(J18,'DATOS '!J122:W128,6,FALSE)</f>
        <v>#N/A</v>
      </c>
      <c r="E19" s="1241" t="s">
        <v>36</v>
      </c>
      <c r="F19" s="1242"/>
      <c r="G19" s="652" t="e">
        <f>VLOOKUP(J18,'DATOS '!J122:W128,7,FALSE)</f>
        <v>#N/A</v>
      </c>
      <c r="H19" s="653" t="s">
        <v>15</v>
      </c>
      <c r="I19" s="654" t="e">
        <f>VLOOKUP(J18,'DATOS '!J122:W128,8,FALSE)</f>
        <v>#N/A</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804"/>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772"/>
      <c r="D27" s="772"/>
      <c r="E27" s="772"/>
      <c r="F27" s="773"/>
      <c r="G27" s="655"/>
      <c r="H27" s="655"/>
      <c r="I27" s="655"/>
      <c r="J27" s="655"/>
    </row>
    <row r="28" spans="1:11" s="657" customFormat="1" ht="31.5" customHeight="1" x14ac:dyDescent="0.2">
      <c r="A28" s="1213"/>
      <c r="B28" s="668" t="s">
        <v>2</v>
      </c>
      <c r="C28" s="774"/>
      <c r="D28" s="774"/>
      <c r="E28" s="774"/>
      <c r="F28" s="775"/>
      <c r="G28" s="655"/>
      <c r="H28" s="655"/>
      <c r="I28" s="655"/>
      <c r="J28" s="655"/>
    </row>
    <row r="29" spans="1:11" s="657" customFormat="1" ht="31.5" customHeight="1" x14ac:dyDescent="0.2">
      <c r="A29" s="1213"/>
      <c r="B29" s="668" t="s">
        <v>2</v>
      </c>
      <c r="C29" s="774"/>
      <c r="D29" s="774"/>
      <c r="E29" s="774"/>
      <c r="F29" s="775"/>
      <c r="G29" s="655"/>
      <c r="H29" s="655"/>
      <c r="I29" s="655"/>
      <c r="J29" s="655"/>
    </row>
    <row r="30" spans="1:11" s="657" customFormat="1" ht="31.5" customHeight="1" thickBot="1" x14ac:dyDescent="0.25">
      <c r="A30" s="1214"/>
      <c r="B30" s="669" t="s">
        <v>0</v>
      </c>
      <c r="C30" s="776"/>
      <c r="D30" s="776"/>
      <c r="E30" s="776"/>
      <c r="F30" s="777"/>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783" t="e">
        <f t="shared" ref="C39:F39" si="0">+AVERAGE(C27,C30)</f>
        <v>#DIV/0!</v>
      </c>
      <c r="D39" s="784" t="e">
        <f t="shared" si="0"/>
        <v>#DIV/0!</v>
      </c>
      <c r="E39" s="784" t="e">
        <f t="shared" si="0"/>
        <v>#DIV/0!</v>
      </c>
      <c r="F39" s="784" t="e">
        <f t="shared" si="0"/>
        <v>#DIV/0!</v>
      </c>
      <c r="G39" s="655"/>
      <c r="H39" s="1198"/>
      <c r="I39" s="1199"/>
      <c r="J39" s="1200"/>
    </row>
    <row r="40" spans="1:11" s="657" customFormat="1" ht="31.5" customHeight="1" x14ac:dyDescent="0.2">
      <c r="A40" s="676"/>
      <c r="B40" s="680"/>
      <c r="C40" s="785" t="e">
        <f t="shared" ref="C40:F40" si="1">+AVERAGE(C28:C29)</f>
        <v>#DIV/0!</v>
      </c>
      <c r="D40" s="786" t="e">
        <f t="shared" si="1"/>
        <v>#DIV/0!</v>
      </c>
      <c r="E40" s="786" t="e">
        <f t="shared" si="1"/>
        <v>#DIV/0!</v>
      </c>
      <c r="F40" s="786" t="e">
        <f t="shared" si="1"/>
        <v>#DIV/0!</v>
      </c>
      <c r="G40" s="655"/>
      <c r="H40" s="1198"/>
      <c r="I40" s="1199"/>
      <c r="J40" s="1200"/>
    </row>
    <row r="41" spans="1:11" s="657" customFormat="1" ht="31.5" customHeight="1" thickBot="1" x14ac:dyDescent="0.25">
      <c r="A41" s="676"/>
      <c r="B41" s="683"/>
      <c r="C41" s="787" t="e">
        <f>+C40-C39</f>
        <v>#DIV/0!</v>
      </c>
      <c r="D41" s="788" t="e">
        <f t="shared" ref="D41:F41" si="2">+D40-D39</f>
        <v>#DIV/0!</v>
      </c>
      <c r="E41" s="788" t="e">
        <f t="shared" si="2"/>
        <v>#DIV/0!</v>
      </c>
      <c r="F41" s="788"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758" t="e">
        <f>E73*1000-B73*1000</f>
        <v>#N/A</v>
      </c>
      <c r="G73" s="682"/>
      <c r="H73" s="1160"/>
      <c r="I73" s="759"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9mQCyqfw17hbPkxZQmue1lOpYl3gOndDQheG2Mz7jdush27RK22eum5Tem0a7tnDdefn/W5Btq0i6hMzhdtjA==" saltValue="+bah6yu6YRc+gUaGu6qSBw=="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topLeftCell="A4" zoomScale="80" zoomScaleNormal="10" zoomScaleSheetLayoutView="80" workbookViewId="0">
      <selection activeCell="A10" sqref="A10:B10"/>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e">
        <f>VLOOKUP(J18,'DATOS '!J122:W128,2,FALSE)</f>
        <v>#N/A</v>
      </c>
      <c r="C18" s="647" t="s">
        <v>11</v>
      </c>
      <c r="D18" s="648" t="e">
        <f>VLOOKUP(J18,'DATOS '!J122:W128,3,FALSE)</f>
        <v>#N/A</v>
      </c>
      <c r="E18" s="649" t="s">
        <v>31</v>
      </c>
      <c r="F18" s="1235" t="e">
        <f>VLOOKUP(J18,'DATOS '!J122:W128,4,FALSE)</f>
        <v>#N/A</v>
      </c>
      <c r="G18" s="1236"/>
      <c r="H18" s="647" t="s">
        <v>32</v>
      </c>
      <c r="I18" s="650" t="e">
        <f>VLOOKUP(J18,'DATOS '!J122:W128,5,FALSE)</f>
        <v>#N/A</v>
      </c>
      <c r="J18" s="1237"/>
    </row>
    <row r="19" spans="1:11" ht="31.5" customHeight="1" thickBot="1" x14ac:dyDescent="0.25">
      <c r="A19" s="1239" t="s">
        <v>226</v>
      </c>
      <c r="B19" s="1240"/>
      <c r="C19" s="651" t="s">
        <v>35</v>
      </c>
      <c r="D19" s="652" t="e">
        <f>VLOOKUP(J18,'DATOS '!J122:W128,6,FALSE)</f>
        <v>#N/A</v>
      </c>
      <c r="E19" s="1241" t="s">
        <v>36</v>
      </c>
      <c r="F19" s="1242"/>
      <c r="G19" s="652" t="e">
        <f>VLOOKUP(J18,'DATOS '!J122:W128,7,FALSE)</f>
        <v>#N/A</v>
      </c>
      <c r="H19" s="653" t="s">
        <v>15</v>
      </c>
      <c r="I19" s="654" t="e">
        <f>VLOOKUP(J18,'DATOS '!J122:W128,8,FALSE)</f>
        <v>#N/A</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68"/>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772"/>
      <c r="D27" s="772"/>
      <c r="E27" s="772"/>
      <c r="F27" s="773"/>
      <c r="G27" s="655"/>
      <c r="H27" s="655"/>
      <c r="I27" s="655"/>
      <c r="J27" s="655"/>
    </row>
    <row r="28" spans="1:11" s="657" customFormat="1" ht="31.5" customHeight="1" x14ac:dyDescent="0.2">
      <c r="A28" s="1213"/>
      <c r="B28" s="668" t="s">
        <v>2</v>
      </c>
      <c r="C28" s="774"/>
      <c r="D28" s="774"/>
      <c r="E28" s="774"/>
      <c r="F28" s="775"/>
      <c r="G28" s="655"/>
      <c r="H28" s="655"/>
      <c r="I28" s="655"/>
      <c r="J28" s="655"/>
    </row>
    <row r="29" spans="1:11" s="657" customFormat="1" ht="31.5" customHeight="1" x14ac:dyDescent="0.2">
      <c r="A29" s="1213"/>
      <c r="B29" s="668" t="s">
        <v>2</v>
      </c>
      <c r="C29" s="774"/>
      <c r="D29" s="774"/>
      <c r="E29" s="774"/>
      <c r="F29" s="775"/>
      <c r="G29" s="655"/>
      <c r="H29" s="655"/>
      <c r="I29" s="655"/>
      <c r="J29" s="655"/>
    </row>
    <row r="30" spans="1:11" s="657" customFormat="1" ht="31.5" customHeight="1" thickBot="1" x14ac:dyDescent="0.25">
      <c r="A30" s="1214"/>
      <c r="B30" s="669" t="s">
        <v>0</v>
      </c>
      <c r="C30" s="776"/>
      <c r="D30" s="776"/>
      <c r="E30" s="776"/>
      <c r="F30" s="777"/>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783" t="e">
        <f t="shared" ref="C39:F39" si="0">+AVERAGE(C27,C30)</f>
        <v>#DIV/0!</v>
      </c>
      <c r="D39" s="784" t="e">
        <f t="shared" si="0"/>
        <v>#DIV/0!</v>
      </c>
      <c r="E39" s="784" t="e">
        <f t="shared" si="0"/>
        <v>#DIV/0!</v>
      </c>
      <c r="F39" s="784" t="e">
        <f t="shared" si="0"/>
        <v>#DIV/0!</v>
      </c>
      <c r="G39" s="655"/>
      <c r="H39" s="1198"/>
      <c r="I39" s="1199"/>
      <c r="J39" s="1200"/>
    </row>
    <row r="40" spans="1:11" s="657" customFormat="1" ht="31.5" customHeight="1" x14ac:dyDescent="0.2">
      <c r="A40" s="676"/>
      <c r="B40" s="680"/>
      <c r="C40" s="785" t="e">
        <f t="shared" ref="C40:F40" si="1">+AVERAGE(C28:C29)</f>
        <v>#DIV/0!</v>
      </c>
      <c r="D40" s="786" t="e">
        <f t="shared" si="1"/>
        <v>#DIV/0!</v>
      </c>
      <c r="E40" s="786" t="e">
        <f t="shared" si="1"/>
        <v>#DIV/0!</v>
      </c>
      <c r="F40" s="786" t="e">
        <f t="shared" si="1"/>
        <v>#DIV/0!</v>
      </c>
      <c r="G40" s="655"/>
      <c r="H40" s="1198"/>
      <c r="I40" s="1199"/>
      <c r="J40" s="1200"/>
    </row>
    <row r="41" spans="1:11" s="657" customFormat="1" ht="31.5" customHeight="1" thickBot="1" x14ac:dyDescent="0.25">
      <c r="A41" s="676"/>
      <c r="B41" s="683"/>
      <c r="C41" s="787" t="e">
        <f>+C40-C39</f>
        <v>#DIV/0!</v>
      </c>
      <c r="D41" s="788" t="e">
        <f t="shared" ref="D41:F41" si="2">+D40-D39</f>
        <v>#DIV/0!</v>
      </c>
      <c r="E41" s="788" t="e">
        <f t="shared" si="2"/>
        <v>#DIV/0!</v>
      </c>
      <c r="F41" s="788"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758" t="e">
        <f>E73*1000-B73*1000</f>
        <v>#N/A</v>
      </c>
      <c r="G73" s="682"/>
      <c r="H73" s="1160"/>
      <c r="I73" s="759"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SCRfkGkjv/C9MTN57oOX7woXB+M+vhceIzthOk6EhrwfMTUiwW2YrM/FBw4SobUiAm0Ci6QHcQ++e3cSjssgyQ==" saltValue="zchVc9I9EVORReEQF2puhQ=="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J6" sqref="J6"/>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e">
        <f>VLOOKUP(J18,'DATOS '!J122:W128,2,FALSE)</f>
        <v>#N/A</v>
      </c>
      <c r="C18" s="647" t="s">
        <v>11</v>
      </c>
      <c r="D18" s="648" t="e">
        <f>VLOOKUP(J18,'DATOS '!J122:W128,3,FALSE)</f>
        <v>#N/A</v>
      </c>
      <c r="E18" s="649" t="s">
        <v>31</v>
      </c>
      <c r="F18" s="1235" t="e">
        <f>VLOOKUP(J18,'DATOS '!J122:W128,4,FALSE)</f>
        <v>#N/A</v>
      </c>
      <c r="G18" s="1236"/>
      <c r="H18" s="647" t="s">
        <v>32</v>
      </c>
      <c r="I18" s="650" t="e">
        <f>VLOOKUP(J18,'DATOS '!J122:W128,5,FALSE)</f>
        <v>#N/A</v>
      </c>
      <c r="J18" s="1237"/>
    </row>
    <row r="19" spans="1:11" ht="31.5" customHeight="1" thickBot="1" x14ac:dyDescent="0.25">
      <c r="A19" s="1239" t="s">
        <v>226</v>
      </c>
      <c r="B19" s="1240"/>
      <c r="C19" s="651" t="s">
        <v>35</v>
      </c>
      <c r="D19" s="652" t="e">
        <f>VLOOKUP(J18,'DATOS '!J122:W128,6,FALSE)</f>
        <v>#N/A</v>
      </c>
      <c r="E19" s="1241" t="s">
        <v>36</v>
      </c>
      <c r="F19" s="1242"/>
      <c r="G19" s="652" t="e">
        <f>VLOOKUP(J18,'DATOS '!J122:W128,7,FALSE)</f>
        <v>#N/A</v>
      </c>
      <c r="H19" s="653" t="s">
        <v>15</v>
      </c>
      <c r="I19" s="654" t="e">
        <f>VLOOKUP(J18,'DATOS '!J122:W128,8,FALSE)</f>
        <v>#N/A</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68"/>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772"/>
      <c r="D27" s="772"/>
      <c r="E27" s="772"/>
      <c r="F27" s="773"/>
      <c r="G27" s="655"/>
      <c r="H27" s="655"/>
      <c r="I27" s="655"/>
      <c r="J27" s="655"/>
    </row>
    <row r="28" spans="1:11" s="657" customFormat="1" ht="31.5" customHeight="1" x14ac:dyDescent="0.2">
      <c r="A28" s="1213"/>
      <c r="B28" s="668" t="s">
        <v>2</v>
      </c>
      <c r="C28" s="774"/>
      <c r="D28" s="774"/>
      <c r="E28" s="774"/>
      <c r="F28" s="775"/>
      <c r="G28" s="655"/>
      <c r="H28" s="655"/>
      <c r="I28" s="655"/>
      <c r="J28" s="655"/>
    </row>
    <row r="29" spans="1:11" s="657" customFormat="1" ht="31.5" customHeight="1" x14ac:dyDescent="0.2">
      <c r="A29" s="1213"/>
      <c r="B29" s="668" t="s">
        <v>2</v>
      </c>
      <c r="C29" s="774"/>
      <c r="D29" s="774"/>
      <c r="E29" s="774"/>
      <c r="F29" s="775"/>
      <c r="G29" s="655"/>
      <c r="H29" s="655"/>
      <c r="I29" s="655"/>
      <c r="J29" s="655"/>
    </row>
    <row r="30" spans="1:11" s="657" customFormat="1" ht="31.5" customHeight="1" thickBot="1" x14ac:dyDescent="0.25">
      <c r="A30" s="1214"/>
      <c r="B30" s="669" t="s">
        <v>0</v>
      </c>
      <c r="C30" s="776"/>
      <c r="D30" s="776"/>
      <c r="E30" s="776"/>
      <c r="F30" s="777"/>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783" t="e">
        <f t="shared" ref="C39:F39" si="0">+AVERAGE(C27,C30)</f>
        <v>#DIV/0!</v>
      </c>
      <c r="D39" s="784" t="e">
        <f t="shared" si="0"/>
        <v>#DIV/0!</v>
      </c>
      <c r="E39" s="784" t="e">
        <f t="shared" si="0"/>
        <v>#DIV/0!</v>
      </c>
      <c r="F39" s="784" t="e">
        <f t="shared" si="0"/>
        <v>#DIV/0!</v>
      </c>
      <c r="G39" s="655"/>
      <c r="H39" s="1198"/>
      <c r="I39" s="1199"/>
      <c r="J39" s="1200"/>
    </row>
    <row r="40" spans="1:11" s="657" customFormat="1" ht="31.5" customHeight="1" x14ac:dyDescent="0.2">
      <c r="A40" s="676"/>
      <c r="B40" s="680"/>
      <c r="C40" s="785" t="e">
        <f t="shared" ref="C40:F40" si="1">+AVERAGE(C28:C29)</f>
        <v>#DIV/0!</v>
      </c>
      <c r="D40" s="786" t="e">
        <f t="shared" si="1"/>
        <v>#DIV/0!</v>
      </c>
      <c r="E40" s="786" t="e">
        <f t="shared" si="1"/>
        <v>#DIV/0!</v>
      </c>
      <c r="F40" s="786" t="e">
        <f t="shared" si="1"/>
        <v>#DIV/0!</v>
      </c>
      <c r="G40" s="655"/>
      <c r="H40" s="1198"/>
      <c r="I40" s="1199"/>
      <c r="J40" s="1200"/>
    </row>
    <row r="41" spans="1:11" s="657" customFormat="1" ht="31.5" customHeight="1" thickBot="1" x14ac:dyDescent="0.25">
      <c r="A41" s="676"/>
      <c r="B41" s="683"/>
      <c r="C41" s="787" t="e">
        <f>+C40-C39</f>
        <v>#DIV/0!</v>
      </c>
      <c r="D41" s="788" t="e">
        <f t="shared" ref="D41:F41" si="2">+D40-D39</f>
        <v>#DIV/0!</v>
      </c>
      <c r="E41" s="788" t="e">
        <f t="shared" si="2"/>
        <v>#DIV/0!</v>
      </c>
      <c r="F41" s="788"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800" t="e">
        <f>E73*1000-B73*1000</f>
        <v>#N/A</v>
      </c>
      <c r="G73" s="682"/>
      <c r="H73" s="1160"/>
      <c r="I73" s="759"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V22xbljSnfxgP4HwJIR0bxXqo6vH5+P8L1aWO7RRSHIdWyqx/VSignpm/XkrWbRK+sTMP8p3TF+36jlcY2FIaA==" saltValue="yEotgSeFPh1+9Fh+FeB6Fw=="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11" sqref="A11:B11"/>
    </sheetView>
  </sheetViews>
  <sheetFormatPr baseColWidth="10" defaultRowHeight="31.5" customHeight="1" x14ac:dyDescent="0.2"/>
  <cols>
    <col min="1" max="1" width="12.5703125" style="634" customWidth="1"/>
    <col min="2" max="2" width="12" style="634" customWidth="1"/>
    <col min="3" max="3" width="15.7109375" style="634" customWidth="1"/>
    <col min="4" max="4" width="17" style="634" customWidth="1"/>
    <col min="5" max="5" width="15.5703125" style="634" customWidth="1"/>
    <col min="6" max="6" width="18.5703125" style="634" customWidth="1"/>
    <col min="7" max="7" width="15.7109375" style="634" customWidth="1"/>
    <col min="8" max="8" width="24.42578125" style="634" bestFit="1" customWidth="1"/>
    <col min="9" max="9" width="13.85546875" style="634" bestFit="1" customWidth="1"/>
    <col min="10" max="10" width="13.7109375" style="634" customWidth="1"/>
    <col min="11" max="19" width="11.42578125" style="608"/>
    <col min="20" max="20" width="15.85546875" style="608" bestFit="1" customWidth="1"/>
    <col min="21" max="21" width="14.42578125" style="608" bestFit="1" customWidth="1"/>
    <col min="22" max="16384" width="11.42578125" style="608"/>
  </cols>
  <sheetData>
    <row r="1" spans="1:16" ht="47.25" customHeight="1" thickBot="1" x14ac:dyDescent="0.25">
      <c r="A1" s="1251"/>
      <c r="B1" s="1252"/>
      <c r="C1" s="1253" t="s">
        <v>68</v>
      </c>
      <c r="D1" s="1254"/>
      <c r="E1" s="1254"/>
      <c r="F1" s="1254"/>
      <c r="G1" s="1254"/>
      <c r="H1" s="1254"/>
      <c r="I1" s="1254"/>
      <c r="J1" s="1254"/>
      <c r="K1" s="1254"/>
      <c r="L1" s="1254"/>
      <c r="M1" s="1255"/>
      <c r="N1" s="607"/>
      <c r="O1" s="607"/>
      <c r="P1" s="607"/>
    </row>
    <row r="2" spans="1:16" s="500" customFormat="1" ht="9.75" customHeight="1" thickBot="1" x14ac:dyDescent="0.25">
      <c r="A2" s="609"/>
      <c r="B2" s="609"/>
      <c r="C2" s="610"/>
      <c r="D2" s="610"/>
      <c r="E2" s="610"/>
      <c r="F2" s="610"/>
      <c r="G2" s="610"/>
      <c r="H2" s="610"/>
      <c r="K2" s="611"/>
      <c r="M2" s="607"/>
    </row>
    <row r="3" spans="1:16" s="611" customFormat="1" ht="35.25" customHeight="1" thickBot="1" x14ac:dyDescent="0.25">
      <c r="A3" s="612" t="s">
        <v>23</v>
      </c>
      <c r="B3" s="613" t="s">
        <v>66</v>
      </c>
      <c r="C3" s="614" t="s">
        <v>358</v>
      </c>
      <c r="D3" s="614" t="s">
        <v>67</v>
      </c>
      <c r="E3" s="614" t="s">
        <v>12</v>
      </c>
      <c r="F3" s="615" t="s">
        <v>24</v>
      </c>
      <c r="G3" s="615" t="s">
        <v>25</v>
      </c>
      <c r="H3" s="616" t="s">
        <v>20</v>
      </c>
      <c r="I3" s="1256"/>
      <c r="J3" s="1257"/>
      <c r="K3" s="500"/>
      <c r="M3" s="607"/>
    </row>
    <row r="4" spans="1:16" s="500" customFormat="1" ht="32.25" customHeight="1" thickBot="1" x14ac:dyDescent="0.25">
      <c r="A4" s="617" t="e">
        <f>VLOOKUP($I$3,'DATOS '!B6:J28,2,FALSE)</f>
        <v>#N/A</v>
      </c>
      <c r="B4" s="617" t="e">
        <f>VLOOKUP($I$3,'DATOS '!$B$6:$J$28,3,FALSE)</f>
        <v>#N/A</v>
      </c>
      <c r="C4" s="618" t="e">
        <f>VLOOKUP($I$3,'DATOS '!$B$6:$J$28,8,FALSE)</f>
        <v>#N/A</v>
      </c>
      <c r="D4" s="618" t="e">
        <f>VLOOKUP($I$3,'DATOS '!$B$6:$J$28,6,FALSE)</f>
        <v>#N/A</v>
      </c>
      <c r="E4" s="617" t="e">
        <f>VLOOKUP($I$3,'DATOS '!$B$6:$J$28,7,FALSE)</f>
        <v>#N/A</v>
      </c>
      <c r="F4" s="617" t="e">
        <f>VLOOKUP($I$3,'DATOS '!$B$6:$J$28,4,FALSE)</f>
        <v>#N/A</v>
      </c>
      <c r="G4" s="617" t="e">
        <f>VLOOKUP($I$3,'DATOS '!$B$6:$J$28,5,FALSE)</f>
        <v>#N/A</v>
      </c>
      <c r="H4" s="618" t="e">
        <f>VLOOKUP($I$3,'DATOS '!$B$6:$J$28,9,FALSE)</f>
        <v>#N/A</v>
      </c>
      <c r="I4" s="1258"/>
      <c r="J4" s="1259"/>
      <c r="K4" s="608"/>
      <c r="L4" s="501"/>
      <c r="M4" s="501"/>
    </row>
    <row r="5" spans="1:16" s="619" customFormat="1" ht="6.75" customHeight="1" thickBot="1" x14ac:dyDescent="0.25">
      <c r="A5" s="502"/>
      <c r="B5" s="502"/>
      <c r="C5" s="502"/>
      <c r="F5" s="502"/>
      <c r="G5" s="502"/>
      <c r="H5" s="502"/>
      <c r="K5" s="608"/>
    </row>
    <row r="6" spans="1:16" ht="31.5" customHeight="1" thickBot="1" x14ac:dyDescent="0.25">
      <c r="A6" s="1248" t="s">
        <v>26</v>
      </c>
      <c r="B6" s="1249"/>
      <c r="C6" s="1249"/>
      <c r="D6" s="1250"/>
      <c r="E6" s="64"/>
      <c r="F6" s="1248" t="s">
        <v>27</v>
      </c>
      <c r="G6" s="1249"/>
      <c r="H6" s="1249"/>
      <c r="I6" s="1250"/>
      <c r="J6" s="65"/>
    </row>
    <row r="7" spans="1:16" ht="31.5" customHeight="1" x14ac:dyDescent="0.2">
      <c r="A7" s="620" t="s">
        <v>28</v>
      </c>
      <c r="B7" s="621" t="e">
        <f>VLOOKUP($E$6,'DATOS '!N10:AA61,2,FALSE)</f>
        <v>#N/A</v>
      </c>
      <c r="C7" s="622" t="s">
        <v>16</v>
      </c>
      <c r="D7" s="623" t="e">
        <f>VLOOKUP($E$6,'DATOS '!N10:AA61,3,FALSE)</f>
        <v>#N/A</v>
      </c>
      <c r="E7" s="624"/>
      <c r="F7" s="620" t="s">
        <v>28</v>
      </c>
      <c r="G7" s="623" t="e">
        <f>VLOOKUP($J$6,'DATOS '!B36:I58,2,FALSE)</f>
        <v>#N/A</v>
      </c>
      <c r="H7" s="625" t="s">
        <v>16</v>
      </c>
      <c r="I7" s="623" t="e">
        <f>VLOOKUP($J$6,'DATOS '!B36:I58,3,FALSE)</f>
        <v>#N/A</v>
      </c>
      <c r="J7" s="626"/>
    </row>
    <row r="8" spans="1:16" ht="31.5" customHeight="1" x14ac:dyDescent="0.2">
      <c r="A8" s="627" t="s">
        <v>29</v>
      </c>
      <c r="B8" s="628" t="e">
        <f>VLOOKUP($E$6,'DATOS '!N10:AA61,4,FALSE)</f>
        <v>#N/A</v>
      </c>
      <c r="C8" s="629" t="s">
        <v>30</v>
      </c>
      <c r="D8" s="630" t="e">
        <f>VLOOKUP($E$6,'DATOS '!N10:AA61,5,FALSE)</f>
        <v>#N/A</v>
      </c>
      <c r="E8" s="624"/>
      <c r="F8" s="627" t="s">
        <v>29</v>
      </c>
      <c r="G8" s="628" t="e">
        <f>VLOOKUP($J$6,'DATOS '!B36:I58,4,FALSE)</f>
        <v>#N/A</v>
      </c>
      <c r="H8" s="629" t="s">
        <v>30</v>
      </c>
      <c r="I8" s="630" t="e">
        <f>VLOOKUP($J$6,'DATOS '!B36:I58,5,FALSE)</f>
        <v>#N/A</v>
      </c>
      <c r="J8" s="626"/>
    </row>
    <row r="9" spans="1:16" ht="31.5" customHeight="1" x14ac:dyDescent="0.2">
      <c r="A9" s="631" t="s">
        <v>31</v>
      </c>
      <c r="B9" s="628" t="e">
        <f>VLOOKUP($E$6,'DATOS '!N10:AA61,6,FALSE)</f>
        <v>#N/A</v>
      </c>
      <c r="C9" s="632" t="s">
        <v>21</v>
      </c>
      <c r="D9" s="633" t="e">
        <f>VLOOKUP($E$6,'DATOS '!N10:AA61,7,FALSE)</f>
        <v>#N/A</v>
      </c>
      <c r="F9" s="1229" t="s">
        <v>74</v>
      </c>
      <c r="G9" s="1230"/>
      <c r="H9" s="628" t="e">
        <f>VLOOKUP($J$6,'DATOS '!B36:I58,6,FALSE)</f>
        <v>#N/A</v>
      </c>
      <c r="I9" s="635" t="s">
        <v>1</v>
      </c>
      <c r="J9" s="626"/>
      <c r="K9" s="636"/>
    </row>
    <row r="10" spans="1:16" s="636" customFormat="1" ht="31.5" customHeight="1" x14ac:dyDescent="0.25">
      <c r="A10" s="1229" t="s">
        <v>75</v>
      </c>
      <c r="B10" s="1230"/>
      <c r="C10" s="628" t="e">
        <f>VLOOKUP($E$6,'DATOS '!N10:AA61,8,FALSE)</f>
        <v>#N/A</v>
      </c>
      <c r="D10" s="635" t="s">
        <v>1</v>
      </c>
      <c r="F10" s="1229" t="s">
        <v>76</v>
      </c>
      <c r="G10" s="1230"/>
      <c r="H10" s="628" t="e">
        <f>VLOOKUP($J$6,'DATOS '!B36:I58,7,FALSE)</f>
        <v>#N/A</v>
      </c>
      <c r="I10" s="635" t="s">
        <v>89</v>
      </c>
      <c r="J10" s="637"/>
    </row>
    <row r="11" spans="1:16" s="636" customFormat="1" ht="31.5" customHeight="1" thickBot="1" x14ac:dyDescent="0.3">
      <c r="A11" s="1229" t="s">
        <v>77</v>
      </c>
      <c r="B11" s="1230"/>
      <c r="C11" s="628" t="e">
        <f>VLOOKUP($E$6,'DATOS '!N10:AA61,9,FALSE)</f>
        <v>#N/A</v>
      </c>
      <c r="D11" s="635" t="s">
        <v>3</v>
      </c>
      <c r="E11" s="638"/>
      <c r="F11" s="1260" t="s">
        <v>78</v>
      </c>
      <c r="G11" s="1261"/>
      <c r="H11" s="639" t="e">
        <f>VLOOKUP($J$6,'DATOS '!B36:I58,8,FALSE)</f>
        <v>#N/A</v>
      </c>
      <c r="I11" s="640" t="s">
        <v>89</v>
      </c>
      <c r="J11" s="637"/>
    </row>
    <row r="12" spans="1:16" s="636" customFormat="1" ht="31.5" customHeight="1" thickBot="1" x14ac:dyDescent="0.3">
      <c r="A12" s="1229" t="s">
        <v>79</v>
      </c>
      <c r="B12" s="1230"/>
      <c r="C12" s="628" t="e">
        <f>VLOOKUP($E$6,'DATOS '!N10:AA61,10,FALSE)</f>
        <v>#N/A</v>
      </c>
      <c r="D12" s="635" t="s">
        <v>3</v>
      </c>
      <c r="E12" s="637"/>
      <c r="F12" s="637"/>
      <c r="G12" s="637"/>
      <c r="H12" s="637"/>
    </row>
    <row r="13" spans="1:16" s="636" customFormat="1" ht="31.5" customHeight="1" thickBot="1" x14ac:dyDescent="0.3">
      <c r="A13" s="1229" t="s">
        <v>80</v>
      </c>
      <c r="B13" s="1230"/>
      <c r="C13" s="628" t="e">
        <f>VLOOKUP($E$6,'DATOS '!N10:AA61,11,FALSE)</f>
        <v>#N/A</v>
      </c>
      <c r="D13" s="635" t="s">
        <v>89</v>
      </c>
      <c r="E13" s="637"/>
      <c r="F13" s="1248" t="s">
        <v>33</v>
      </c>
      <c r="G13" s="1249"/>
      <c r="H13" s="1249"/>
      <c r="I13" s="1250"/>
      <c r="J13" s="66"/>
    </row>
    <row r="14" spans="1:16" s="636" customFormat="1" ht="31.5" customHeight="1" x14ac:dyDescent="0.2">
      <c r="A14" s="1229" t="s">
        <v>81</v>
      </c>
      <c r="B14" s="1230"/>
      <c r="C14" s="628" t="e">
        <f>VLOOKUP($E$6,'DATOS '!N10:AA61,12,FALSE)</f>
        <v>#N/A</v>
      </c>
      <c r="D14" s="635" t="s">
        <v>89</v>
      </c>
      <c r="E14" s="637"/>
      <c r="F14" s="620" t="s">
        <v>16</v>
      </c>
      <c r="G14" s="621" t="e">
        <f>VLOOKUP($J$13,'DATOS '!$V$67:$Y$74,2,FALSE)</f>
        <v>#N/A</v>
      </c>
      <c r="H14" s="625" t="s">
        <v>29</v>
      </c>
      <c r="I14" s="621" t="e">
        <f>VLOOKUP($J$13,'DATOS '!$V$67:$Z$74,3,FALSE)</f>
        <v>#N/A</v>
      </c>
      <c r="J14" s="641"/>
      <c r="K14" s="608"/>
    </row>
    <row r="15" spans="1:16" ht="31.5" customHeight="1" thickBot="1" x14ac:dyDescent="0.25">
      <c r="A15" s="1231" t="s">
        <v>82</v>
      </c>
      <c r="B15" s="1232"/>
      <c r="C15" s="639" t="e">
        <f>VLOOKUP($E$6,'DATOS '!N10:AA61,13,FALSE)</f>
        <v>#N/A</v>
      </c>
      <c r="D15" s="640" t="s">
        <v>89</v>
      </c>
      <c r="E15" s="626"/>
      <c r="F15" s="642" t="s">
        <v>73</v>
      </c>
      <c r="G15" s="639" t="e">
        <f>VLOOKUP($J$13,'DATOS '!$V$67:$Y$74,4,FALSE)</f>
        <v>#N/A</v>
      </c>
      <c r="H15" s="639" t="s">
        <v>1</v>
      </c>
      <c r="I15" s="643" t="s">
        <v>359</v>
      </c>
      <c r="J15" s="644" t="e">
        <f>VLOOKUP($J$13,'DATOS '!$V$67:$Z$74,5,FALSE)</f>
        <v>#N/A</v>
      </c>
      <c r="K15" s="619"/>
    </row>
    <row r="16" spans="1:16" s="619" customFormat="1" ht="6.75" customHeight="1" thickBot="1" x14ac:dyDescent="0.25">
      <c r="A16" s="626"/>
      <c r="B16" s="626"/>
      <c r="C16" s="626"/>
      <c r="D16" s="626"/>
      <c r="E16" s="626"/>
      <c r="F16" s="626"/>
      <c r="G16" s="626"/>
      <c r="H16" s="626"/>
      <c r="I16" s="626"/>
      <c r="J16" s="626"/>
      <c r="K16" s="608"/>
    </row>
    <row r="17" spans="1:11" ht="31.5" customHeight="1" thickBot="1" x14ac:dyDescent="0.25">
      <c r="A17" s="1233" t="s">
        <v>34</v>
      </c>
      <c r="B17" s="1204"/>
      <c r="C17" s="1204"/>
      <c r="D17" s="1204"/>
      <c r="E17" s="1204"/>
      <c r="F17" s="1204"/>
      <c r="G17" s="1204"/>
      <c r="H17" s="1204"/>
      <c r="I17" s="1204"/>
      <c r="J17" s="1234"/>
    </row>
    <row r="18" spans="1:11" ht="46.5" customHeight="1" thickBot="1" x14ac:dyDescent="0.25">
      <c r="A18" s="645" t="s">
        <v>16</v>
      </c>
      <c r="B18" s="646" t="e">
        <f>VLOOKUP(J18,'DATOS '!J122:W128,2,FALSE)</f>
        <v>#N/A</v>
      </c>
      <c r="C18" s="647" t="s">
        <v>11</v>
      </c>
      <c r="D18" s="648" t="e">
        <f>VLOOKUP(J18,'DATOS '!J122:W128,3,FALSE)</f>
        <v>#N/A</v>
      </c>
      <c r="E18" s="649" t="s">
        <v>31</v>
      </c>
      <c r="F18" s="1235" t="e">
        <f>VLOOKUP(J18,'DATOS '!J122:W128,4,FALSE)</f>
        <v>#N/A</v>
      </c>
      <c r="G18" s="1236"/>
      <c r="H18" s="647" t="s">
        <v>32</v>
      </c>
      <c r="I18" s="650" t="e">
        <f>VLOOKUP(J18,'DATOS '!J122:W128,5,FALSE)</f>
        <v>#N/A</v>
      </c>
      <c r="J18" s="1237"/>
    </row>
    <row r="19" spans="1:11" ht="31.5" customHeight="1" thickBot="1" x14ac:dyDescent="0.25">
      <c r="A19" s="1239" t="s">
        <v>226</v>
      </c>
      <c r="B19" s="1240"/>
      <c r="C19" s="651" t="s">
        <v>35</v>
      </c>
      <c r="D19" s="652" t="e">
        <f>VLOOKUP(J18,'DATOS '!J122:W128,6,FALSE)</f>
        <v>#N/A</v>
      </c>
      <c r="E19" s="1241" t="s">
        <v>36</v>
      </c>
      <c r="F19" s="1242"/>
      <c r="G19" s="652" t="e">
        <f>VLOOKUP(J18,'DATOS '!J122:W128,7,FALSE)</f>
        <v>#N/A</v>
      </c>
      <c r="H19" s="653" t="s">
        <v>15</v>
      </c>
      <c r="I19" s="654" t="e">
        <f>VLOOKUP(J18,'DATOS '!J122:W128,8,FALSE)</f>
        <v>#N/A</v>
      </c>
      <c r="J19" s="1238"/>
    </row>
    <row r="20" spans="1:11" s="656" customFormat="1" ht="15" customHeight="1" thickBot="1" x14ac:dyDescent="0.25">
      <c r="A20" s="655"/>
      <c r="B20" s="655"/>
      <c r="C20" s="655"/>
      <c r="D20" s="655"/>
      <c r="E20" s="655"/>
      <c r="F20" s="655"/>
      <c r="G20" s="655"/>
      <c r="H20" s="655"/>
      <c r="I20" s="655"/>
      <c r="J20" s="655"/>
      <c r="K20" s="608"/>
    </row>
    <row r="21" spans="1:11" s="657" customFormat="1" ht="31.5" customHeight="1" thickBot="1" x14ac:dyDescent="0.25">
      <c r="A21" s="1149" t="s">
        <v>37</v>
      </c>
      <c r="B21" s="1150"/>
      <c r="C21" s="1150"/>
      <c r="D21" s="1150"/>
      <c r="E21" s="1150"/>
      <c r="F21" s="1150"/>
      <c r="G21" s="1150"/>
      <c r="H21" s="1150"/>
      <c r="I21" s="1150"/>
      <c r="J21" s="1151"/>
      <c r="K21" s="655"/>
    </row>
    <row r="22" spans="1:11" s="655" customFormat="1" ht="2.25" customHeight="1" thickBot="1" x14ac:dyDescent="0.25">
      <c r="A22" s="658"/>
      <c r="B22" s="659"/>
      <c r="C22" s="659"/>
      <c r="D22" s="659"/>
      <c r="E22" s="659"/>
      <c r="F22" s="659"/>
      <c r="G22" s="659"/>
      <c r="H22" s="659"/>
      <c r="I22" s="659"/>
      <c r="J22" s="660"/>
      <c r="K22" s="657"/>
    </row>
    <row r="23" spans="1:11" s="657" customFormat="1" ht="31.5" customHeight="1" thickBot="1" x14ac:dyDescent="0.25">
      <c r="A23" s="661" t="s">
        <v>38</v>
      </c>
      <c r="B23" s="13"/>
      <c r="C23" s="1215" t="s">
        <v>35</v>
      </c>
      <c r="D23" s="1216"/>
      <c r="E23" s="2"/>
      <c r="F23" s="1217" t="s">
        <v>36</v>
      </c>
      <c r="G23" s="1218"/>
      <c r="H23" s="4"/>
      <c r="I23" s="662" t="s">
        <v>15</v>
      </c>
      <c r="J23" s="68"/>
      <c r="K23" s="656"/>
    </row>
    <row r="24" spans="1:11" s="656" customFormat="1" ht="15" customHeight="1" thickBot="1" x14ac:dyDescent="0.25">
      <c r="A24" s="655"/>
      <c r="B24" s="655"/>
      <c r="C24" s="655"/>
      <c r="D24" s="655"/>
      <c r="E24" s="655"/>
      <c r="F24" s="655"/>
      <c r="G24" s="655"/>
      <c r="H24" s="67"/>
      <c r="I24" s="655"/>
      <c r="K24" s="657"/>
    </row>
    <row r="25" spans="1:11" s="657" customFormat="1" ht="29.25" customHeight="1" thickBot="1" x14ac:dyDescent="0.25">
      <c r="A25" s="663" t="s">
        <v>164</v>
      </c>
      <c r="B25" s="664">
        <v>4</v>
      </c>
      <c r="C25" s="1243" t="s">
        <v>39</v>
      </c>
      <c r="D25" s="1244"/>
      <c r="E25" s="1244"/>
      <c r="F25" s="1245"/>
      <c r="G25" s="1246" t="s">
        <v>360</v>
      </c>
      <c r="H25" s="1247"/>
    </row>
    <row r="26" spans="1:11" s="657" customFormat="1" ht="31.5" customHeight="1" thickBot="1" x14ac:dyDescent="0.25">
      <c r="A26" s="1225" t="s">
        <v>40</v>
      </c>
      <c r="B26" s="1226"/>
      <c r="C26" s="665">
        <v>1</v>
      </c>
      <c r="D26" s="665">
        <v>2</v>
      </c>
      <c r="E26" s="665">
        <v>3</v>
      </c>
      <c r="F26" s="666">
        <v>4</v>
      </c>
      <c r="G26" s="1227" t="e">
        <f>VLOOKUP($H$24,'DATOS '!$V$109:$AA$113,2,FALSE)</f>
        <v>#N/A</v>
      </c>
      <c r="H26" s="1228"/>
    </row>
    <row r="27" spans="1:11" s="657" customFormat="1" ht="31.5" customHeight="1" x14ac:dyDescent="0.2">
      <c r="A27" s="1212" t="s">
        <v>41</v>
      </c>
      <c r="B27" s="667" t="s">
        <v>0</v>
      </c>
      <c r="C27" s="766"/>
      <c r="D27" s="766"/>
      <c r="E27" s="766"/>
      <c r="F27" s="767"/>
      <c r="G27" s="655"/>
      <c r="H27" s="655"/>
      <c r="I27" s="655"/>
      <c r="J27" s="655"/>
    </row>
    <row r="28" spans="1:11" s="657" customFormat="1" ht="31.5" customHeight="1" x14ac:dyDescent="0.2">
      <c r="A28" s="1213"/>
      <c r="B28" s="668" t="s">
        <v>2</v>
      </c>
      <c r="C28" s="768"/>
      <c r="D28" s="768"/>
      <c r="E28" s="768"/>
      <c r="F28" s="769"/>
      <c r="G28" s="655"/>
      <c r="H28" s="655"/>
      <c r="I28" s="655"/>
      <c r="J28" s="655"/>
    </row>
    <row r="29" spans="1:11" s="657" customFormat="1" ht="31.5" customHeight="1" x14ac:dyDescent="0.2">
      <c r="A29" s="1213"/>
      <c r="B29" s="668" t="s">
        <v>2</v>
      </c>
      <c r="C29" s="768"/>
      <c r="D29" s="768"/>
      <c r="E29" s="768"/>
      <c r="F29" s="769"/>
      <c r="G29" s="655"/>
      <c r="H29" s="655"/>
      <c r="I29" s="655"/>
      <c r="J29" s="655"/>
    </row>
    <row r="30" spans="1:11" s="657" customFormat="1" ht="31.5" customHeight="1" thickBot="1" x14ac:dyDescent="0.25">
      <c r="A30" s="1214"/>
      <c r="B30" s="669" t="s">
        <v>0</v>
      </c>
      <c r="C30" s="770"/>
      <c r="D30" s="770"/>
      <c r="E30" s="770"/>
      <c r="F30" s="771"/>
      <c r="G30" s="655"/>
      <c r="H30" s="655"/>
      <c r="I30" s="655"/>
      <c r="J30" s="655"/>
      <c r="K30" s="656"/>
    </row>
    <row r="31" spans="1:11" s="656" customFormat="1" ht="15" customHeight="1" thickBot="1" x14ac:dyDescent="0.25">
      <c r="A31" s="655"/>
      <c r="B31" s="655"/>
      <c r="C31" s="655"/>
      <c r="D31" s="655"/>
      <c r="E31" s="655"/>
      <c r="F31" s="655"/>
      <c r="G31" s="655"/>
      <c r="H31" s="655"/>
      <c r="I31" s="655"/>
      <c r="J31" s="655"/>
      <c r="K31" s="657"/>
    </row>
    <row r="32" spans="1:11" s="657" customFormat="1" ht="31.5" customHeight="1" thickBot="1" x14ac:dyDescent="0.25">
      <c r="A32" s="670" t="s">
        <v>42</v>
      </c>
      <c r="B32" s="3"/>
      <c r="C32" s="1215" t="s">
        <v>35</v>
      </c>
      <c r="D32" s="1216"/>
      <c r="E32" s="2"/>
      <c r="F32" s="1217" t="s">
        <v>36</v>
      </c>
      <c r="G32" s="1218"/>
      <c r="H32" s="4"/>
      <c r="I32" s="671" t="s">
        <v>15</v>
      </c>
      <c r="J32" s="5"/>
      <c r="K32" s="656"/>
    </row>
    <row r="33" spans="1:11" s="656" customFormat="1" ht="12" customHeight="1" x14ac:dyDescent="0.2">
      <c r="A33" s="672"/>
      <c r="B33" s="672"/>
      <c r="C33" s="672"/>
      <c r="D33" s="672"/>
      <c r="E33" s="672"/>
      <c r="F33" s="672"/>
      <c r="G33" s="672"/>
      <c r="H33" s="672"/>
      <c r="I33" s="672"/>
      <c r="J33" s="672"/>
      <c r="K33" s="657"/>
    </row>
    <row r="34" spans="1:11" s="657" customFormat="1" ht="15" customHeight="1" thickBot="1" x14ac:dyDescent="0.25">
      <c r="A34" s="673"/>
      <c r="B34" s="673"/>
      <c r="C34" s="673"/>
      <c r="D34" s="673"/>
      <c r="E34" s="673"/>
      <c r="F34" s="673"/>
      <c r="G34" s="673"/>
      <c r="H34" s="673"/>
      <c r="I34" s="673"/>
      <c r="J34" s="673"/>
    </row>
    <row r="35" spans="1:11" s="657" customFormat="1" ht="32.25" customHeight="1" thickBot="1" x14ac:dyDescent="0.25">
      <c r="A35" s="1149" t="s">
        <v>43</v>
      </c>
      <c r="B35" s="1150"/>
      <c r="C35" s="1150"/>
      <c r="D35" s="1150"/>
      <c r="E35" s="1150"/>
      <c r="F35" s="1150"/>
      <c r="G35" s="1150"/>
      <c r="H35" s="1150"/>
      <c r="I35" s="1150"/>
      <c r="J35" s="1151"/>
    </row>
    <row r="36" spans="1:11" s="657" customFormat="1" ht="3.75" customHeight="1" thickBot="1" x14ac:dyDescent="0.25">
      <c r="A36" s="672"/>
      <c r="B36" s="655"/>
      <c r="C36" s="655"/>
      <c r="D36" s="655"/>
      <c r="E36" s="655"/>
      <c r="F36" s="655"/>
      <c r="G36" s="655"/>
      <c r="H36" s="655"/>
      <c r="I36" s="655"/>
      <c r="J36" s="672"/>
    </row>
    <row r="37" spans="1:11" s="657" customFormat="1" ht="31.5" customHeight="1" thickBot="1" x14ac:dyDescent="0.25">
      <c r="A37" s="655"/>
      <c r="B37" s="1219" t="s">
        <v>44</v>
      </c>
      <c r="C37" s="1220"/>
      <c r="D37" s="1220"/>
      <c r="E37" s="1220"/>
      <c r="F37" s="1221"/>
      <c r="G37" s="655"/>
      <c r="H37" s="1222" t="s">
        <v>412</v>
      </c>
      <c r="I37" s="1223"/>
      <c r="J37" s="1224"/>
    </row>
    <row r="38" spans="1:11" s="657" customFormat="1" ht="31.5" customHeight="1" thickBot="1" x14ac:dyDescent="0.25">
      <c r="A38" s="655"/>
      <c r="B38" s="674" t="s">
        <v>40</v>
      </c>
      <c r="C38" s="675">
        <v>1</v>
      </c>
      <c r="D38" s="668">
        <v>2</v>
      </c>
      <c r="E38" s="668">
        <v>3</v>
      </c>
      <c r="F38" s="668">
        <v>4</v>
      </c>
      <c r="G38" s="655"/>
      <c r="H38" s="1195"/>
      <c r="I38" s="1196"/>
      <c r="J38" s="1197"/>
    </row>
    <row r="39" spans="1:11" s="657" customFormat="1" ht="31.5" customHeight="1" x14ac:dyDescent="0.2">
      <c r="A39" s="676"/>
      <c r="B39" s="677"/>
      <c r="C39" s="778" t="e">
        <f t="shared" ref="C39:F39" si="0">+AVERAGE(C27,C30)</f>
        <v>#DIV/0!</v>
      </c>
      <c r="D39" s="779" t="e">
        <f t="shared" si="0"/>
        <v>#DIV/0!</v>
      </c>
      <c r="E39" s="779" t="e">
        <f t="shared" si="0"/>
        <v>#DIV/0!</v>
      </c>
      <c r="F39" s="779" t="e">
        <f t="shared" si="0"/>
        <v>#DIV/0!</v>
      </c>
      <c r="G39" s="655"/>
      <c r="H39" s="1198"/>
      <c r="I39" s="1199"/>
      <c r="J39" s="1200"/>
    </row>
    <row r="40" spans="1:11" s="657" customFormat="1" ht="31.5" customHeight="1" x14ac:dyDescent="0.2">
      <c r="A40" s="676"/>
      <c r="B40" s="680"/>
      <c r="C40" s="780" t="e">
        <f t="shared" ref="C40:F40" si="1">+AVERAGE(C28:C29)</f>
        <v>#DIV/0!</v>
      </c>
      <c r="D40" s="756" t="e">
        <f t="shared" si="1"/>
        <v>#DIV/0!</v>
      </c>
      <c r="E40" s="756" t="e">
        <f t="shared" si="1"/>
        <v>#DIV/0!</v>
      </c>
      <c r="F40" s="756" t="e">
        <f t="shared" si="1"/>
        <v>#DIV/0!</v>
      </c>
      <c r="G40" s="655"/>
      <c r="H40" s="1198"/>
      <c r="I40" s="1199"/>
      <c r="J40" s="1200"/>
    </row>
    <row r="41" spans="1:11" s="657" customFormat="1" ht="31.5" customHeight="1" thickBot="1" x14ac:dyDescent="0.25">
      <c r="A41" s="676"/>
      <c r="B41" s="683"/>
      <c r="C41" s="781" t="e">
        <f>+C40-C39</f>
        <v>#DIV/0!</v>
      </c>
      <c r="D41" s="782" t="e">
        <f t="shared" ref="D41:F41" si="2">+D40-D39</f>
        <v>#DIV/0!</v>
      </c>
      <c r="E41" s="782" t="e">
        <f t="shared" si="2"/>
        <v>#DIV/0!</v>
      </c>
      <c r="F41" s="782" t="e">
        <f t="shared" si="2"/>
        <v>#DIV/0!</v>
      </c>
      <c r="G41" s="655"/>
      <c r="H41" s="1201"/>
      <c r="I41" s="1202"/>
      <c r="J41" s="1203"/>
    </row>
    <row r="42" spans="1:11" s="657" customFormat="1" ht="31.5" customHeight="1" thickBot="1" x14ac:dyDescent="0.25">
      <c r="A42" s="655"/>
      <c r="B42" s="686" t="s">
        <v>45</v>
      </c>
      <c r="C42" s="687" t="e">
        <f>+AVERAGE(C41:F41)</f>
        <v>#DIV/0!</v>
      </c>
      <c r="D42" s="655"/>
      <c r="E42" s="655"/>
      <c r="F42" s="655"/>
      <c r="G42" s="655"/>
      <c r="H42" s="655"/>
      <c r="I42" s="655"/>
      <c r="J42" s="655"/>
    </row>
    <row r="43" spans="1:11" s="657" customFormat="1" ht="31.5" customHeight="1" thickBot="1" x14ac:dyDescent="0.25">
      <c r="A43" s="655"/>
      <c r="B43" s="688" t="s">
        <v>90</v>
      </c>
      <c r="C43" s="689" t="e">
        <f>+STDEV(C41:F41)</f>
        <v>#DIV/0!</v>
      </c>
      <c r="D43" s="655"/>
      <c r="E43" s="655"/>
      <c r="F43" s="655"/>
      <c r="G43" s="655"/>
      <c r="H43" s="655"/>
      <c r="I43" s="655"/>
      <c r="J43" s="655"/>
      <c r="K43" s="656"/>
    </row>
    <row r="44" spans="1:11" s="656" customFormat="1" ht="15" customHeight="1" thickBot="1" x14ac:dyDescent="0.25">
      <c r="A44" s="655"/>
      <c r="B44" s="655"/>
      <c r="C44" s="655"/>
      <c r="D44" s="655"/>
      <c r="E44" s="655"/>
      <c r="F44" s="655"/>
      <c r="G44" s="690"/>
      <c r="H44" s="655"/>
      <c r="I44" s="655"/>
      <c r="J44" s="655"/>
      <c r="K44" s="657"/>
    </row>
    <row r="45" spans="1:11" s="657" customFormat="1" ht="31.5" customHeight="1" thickBot="1" x14ac:dyDescent="0.25">
      <c r="A45" s="1175" t="s">
        <v>46</v>
      </c>
      <c r="B45" s="1176"/>
      <c r="C45" s="1204"/>
      <c r="D45" s="1204"/>
      <c r="E45" s="1204"/>
      <c r="F45" s="1176"/>
      <c r="G45" s="1176"/>
      <c r="H45" s="1176"/>
      <c r="I45" s="1176"/>
      <c r="J45" s="1177"/>
    </row>
    <row r="46" spans="1:11" s="657" customFormat="1" ht="31.5" customHeight="1" thickBot="1" x14ac:dyDescent="0.25">
      <c r="B46" s="655"/>
      <c r="C46" s="1205" t="s">
        <v>47</v>
      </c>
      <c r="D46" s="1206"/>
      <c r="E46" s="1207"/>
      <c r="F46" s="655"/>
      <c r="G46" s="655"/>
      <c r="H46" s="655"/>
      <c r="I46" s="655"/>
      <c r="J46" s="655"/>
    </row>
    <row r="47" spans="1:11" s="657" customFormat="1" ht="36.75" customHeight="1" thickBot="1" x14ac:dyDescent="0.25">
      <c r="B47" s="655"/>
      <c r="C47" s="691" t="s">
        <v>35</v>
      </c>
      <c r="D47" s="692" t="s">
        <v>36</v>
      </c>
      <c r="E47" s="693" t="s">
        <v>15</v>
      </c>
      <c r="G47" s="1173" t="s">
        <v>83</v>
      </c>
      <c r="H47" s="1174"/>
      <c r="I47" s="694" t="e">
        <f>+(0.34848*E49-0.009*D49*EXP(0.0612*C49))/(273.15+C49)</f>
        <v>#DIV/0!</v>
      </c>
      <c r="J47" s="695" t="s">
        <v>86</v>
      </c>
    </row>
    <row r="48" spans="1:11" s="657" customFormat="1" ht="33" customHeight="1" thickBot="1" x14ac:dyDescent="0.25">
      <c r="A48" s="1208" t="s">
        <v>48</v>
      </c>
      <c r="B48" s="1209"/>
      <c r="C48" s="696" t="e">
        <f>+AVERAGE(E32,E23)</f>
        <v>#DIV/0!</v>
      </c>
      <c r="D48" s="697" t="e">
        <f>+AVERAGE(H32,H23)</f>
        <v>#DIV/0!</v>
      </c>
      <c r="E48" s="698" t="e">
        <f>+AVERAGE(J32,J23)</f>
        <v>#DIV/0!</v>
      </c>
      <c r="G48" s="1210" t="s">
        <v>84</v>
      </c>
      <c r="H48" s="1211"/>
      <c r="I48" s="699" t="e">
        <f>+I47*((0.001)^2+(0.0001*I19/2)^2+(-0.0034*D19/2)^2+(-0.1*G19/2)^2)^0.5</f>
        <v>#DIV/0!</v>
      </c>
      <c r="J48" s="700" t="s">
        <v>86</v>
      </c>
    </row>
    <row r="49" spans="1:21" s="657" customFormat="1" ht="36.75" customHeight="1" thickBot="1" x14ac:dyDescent="0.25">
      <c r="A49" s="1171" t="s">
        <v>333</v>
      </c>
      <c r="B49" s="1172"/>
      <c r="C49" s="701" t="e">
        <f>C48+(VLOOKUP(J18,'DATOS '!J122:W128,9,FALSE))*C48+(VLOOKUP(J18,'DATOS '!J122:W128,10,FALSE))</f>
        <v>#DIV/0!</v>
      </c>
      <c r="D49" s="702" t="e">
        <f>D48+(VLOOKUP(J18,'DATOS '!J122:W128,11,FALSE))*D48+(VLOOKUP(J18,'DATOS '!J122:W128,12,FALSE))</f>
        <v>#DIV/0!</v>
      </c>
      <c r="E49" s="703" t="e">
        <f>E48+(VLOOKUP(J18,'DATOS '!J122:W128,13,FALSE))*E48+(VLOOKUP(J18,'DATOS '!J122:W128,14,FALSE))</f>
        <v>#DIV/0!</v>
      </c>
      <c r="G49" s="1173" t="s">
        <v>85</v>
      </c>
      <c r="H49" s="1174"/>
      <c r="I49" s="704">
        <v>1.2</v>
      </c>
      <c r="J49" s="700" t="s">
        <v>86</v>
      </c>
    </row>
    <row r="50" spans="1:21" s="656" customFormat="1" ht="15" customHeight="1" thickBot="1" x14ac:dyDescent="0.25">
      <c r="A50" s="655"/>
      <c r="B50" s="655"/>
      <c r="C50" s="655"/>
      <c r="D50" s="655"/>
      <c r="E50" s="655"/>
      <c r="F50" s="655"/>
      <c r="G50" s="655"/>
      <c r="H50" s="655"/>
      <c r="I50" s="655"/>
      <c r="J50" s="655"/>
      <c r="K50" s="657"/>
    </row>
    <row r="51" spans="1:21" s="657" customFormat="1" ht="31.5" customHeight="1" thickBot="1" x14ac:dyDescent="0.25">
      <c r="A51" s="1175" t="s">
        <v>49</v>
      </c>
      <c r="B51" s="1176"/>
      <c r="C51" s="1176"/>
      <c r="D51" s="1176"/>
      <c r="E51" s="1176"/>
      <c r="F51" s="1176"/>
      <c r="G51" s="1176"/>
      <c r="H51" s="1176"/>
      <c r="I51" s="1176"/>
      <c r="J51" s="1177"/>
    </row>
    <row r="52" spans="1:21" s="657" customFormat="1" ht="31.5" customHeight="1" x14ac:dyDescent="0.35">
      <c r="A52" s="655"/>
      <c r="B52" s="705" t="s">
        <v>50</v>
      </c>
      <c r="C52" s="706"/>
      <c r="D52" s="1178" t="s">
        <v>87</v>
      </c>
      <c r="E52" s="1178"/>
      <c r="F52" s="707" t="s">
        <v>51</v>
      </c>
      <c r="G52" s="708" t="s">
        <v>52</v>
      </c>
      <c r="H52" s="1179" t="s">
        <v>53</v>
      </c>
      <c r="I52" s="1180"/>
      <c r="J52" s="655"/>
    </row>
    <row r="53" spans="1:21" s="657" customFormat="1" ht="31.5" customHeight="1" thickBot="1" x14ac:dyDescent="0.25">
      <c r="A53" s="655"/>
      <c r="B53" s="709" t="e">
        <f>+C42</f>
        <v>#DIV/0!</v>
      </c>
      <c r="C53" s="710" t="s">
        <v>1</v>
      </c>
      <c r="D53" s="711" t="e">
        <f>+C10+C11/1000</f>
        <v>#N/A</v>
      </c>
      <c r="E53" s="710" t="s">
        <v>1</v>
      </c>
      <c r="F53" s="711" t="e">
        <f>+(I47-I49)*(1/H10-1/C13)</f>
        <v>#DIV/0!</v>
      </c>
      <c r="G53" s="712"/>
      <c r="H53" s="704" t="e">
        <f>+(B53+D53*F53)*1000</f>
        <v>#DIV/0!</v>
      </c>
      <c r="I53" s="700" t="s">
        <v>3</v>
      </c>
      <c r="J53" s="655"/>
      <c r="K53" s="656"/>
    </row>
    <row r="54" spans="1:21" s="656" customFormat="1" ht="15" customHeight="1" x14ac:dyDescent="0.2">
      <c r="A54" s="655"/>
      <c r="B54" s="655"/>
      <c r="C54" s="655"/>
      <c r="D54" s="655"/>
      <c r="E54" s="655"/>
      <c r="F54" s="655"/>
      <c r="G54" s="655"/>
      <c r="H54" s="655"/>
      <c r="I54" s="655"/>
      <c r="J54" s="655"/>
      <c r="K54" s="657"/>
    </row>
    <row r="55" spans="1:21" s="657" customFormat="1" ht="31.5" customHeight="1" x14ac:dyDescent="0.2">
      <c r="A55" s="1181" t="s">
        <v>54</v>
      </c>
      <c r="B55" s="1182"/>
      <c r="C55" s="1182"/>
      <c r="D55" s="1182"/>
      <c r="E55" s="1182"/>
      <c r="F55" s="1182"/>
      <c r="G55" s="1182"/>
      <c r="H55" s="1182"/>
      <c r="I55" s="1182"/>
      <c r="J55" s="1182"/>
      <c r="K55" s="656"/>
    </row>
    <row r="56" spans="1:21" s="656" customFormat="1" ht="15" customHeight="1" thickBot="1" x14ac:dyDescent="0.25">
      <c r="A56" s="655"/>
      <c r="B56" s="655"/>
      <c r="C56" s="655"/>
      <c r="D56" s="655"/>
      <c r="E56" s="655"/>
      <c r="K56" s="657"/>
    </row>
    <row r="57" spans="1:21" s="657" customFormat="1" ht="31.5" customHeight="1" thickBot="1" x14ac:dyDescent="0.25">
      <c r="A57" s="1183" t="s">
        <v>47</v>
      </c>
      <c r="B57" s="1184"/>
      <c r="C57" s="1185" t="s">
        <v>55</v>
      </c>
      <c r="D57" s="1186"/>
      <c r="E57" s="1187" t="s">
        <v>415</v>
      </c>
      <c r="F57" s="1188"/>
      <c r="G57" s="713"/>
      <c r="J57" s="713"/>
      <c r="L57" s="656"/>
      <c r="Q57" s="655"/>
      <c r="R57" s="655"/>
      <c r="S57" s="655"/>
      <c r="T57" s="655"/>
      <c r="U57" s="655"/>
    </row>
    <row r="58" spans="1:21" s="657" customFormat="1" ht="57.95" customHeight="1" thickBot="1" x14ac:dyDescent="0.25">
      <c r="A58" s="714" t="s">
        <v>56</v>
      </c>
      <c r="B58" s="715"/>
      <c r="C58" s="716" t="e">
        <f>+C43/B25^0.5*1000</f>
        <v>#DIV/0!</v>
      </c>
      <c r="D58" s="717" t="s">
        <v>3</v>
      </c>
      <c r="E58" s="509" t="s">
        <v>417</v>
      </c>
      <c r="F58" s="542">
        <f>$B$25-1</f>
        <v>3</v>
      </c>
      <c r="H58" s="655"/>
      <c r="K58" s="507">
        <v>0.3</v>
      </c>
      <c r="L58" s="507">
        <v>1.65</v>
      </c>
      <c r="M58" s="508"/>
    </row>
    <row r="59" spans="1:21" s="657" customFormat="1" ht="57.95" customHeight="1" thickBot="1" x14ac:dyDescent="0.25">
      <c r="A59" s="718" t="s">
        <v>469</v>
      </c>
      <c r="B59" s="719" t="s">
        <v>57</v>
      </c>
      <c r="C59" s="720" t="e">
        <f>+C12/2</f>
        <v>#N/A</v>
      </c>
      <c r="D59" s="721" t="s">
        <v>3</v>
      </c>
      <c r="E59" s="536" t="s">
        <v>416</v>
      </c>
      <c r="F59" s="511">
        <v>200</v>
      </c>
      <c r="H59" s="1189" t="s">
        <v>420</v>
      </c>
      <c r="I59" s="1190"/>
      <c r="J59" s="1190"/>
      <c r="K59" s="1190"/>
      <c r="L59" s="1190"/>
      <c r="M59" s="1191"/>
    </row>
    <row r="60" spans="1:21" s="657" customFormat="1" ht="57.95" customHeight="1" thickBot="1" x14ac:dyDescent="0.25">
      <c r="A60" s="722" t="s">
        <v>470</v>
      </c>
      <c r="B60" s="723"/>
      <c r="C60" s="724" t="e">
        <f>+C12/3^0.5</f>
        <v>#N/A</v>
      </c>
      <c r="D60" s="725" t="s">
        <v>3</v>
      </c>
      <c r="E60" s="543" t="s">
        <v>416</v>
      </c>
      <c r="F60" s="515">
        <v>200</v>
      </c>
      <c r="H60" s="563" t="s">
        <v>423</v>
      </c>
      <c r="I60" s="564" t="e">
        <f>MAX(C58:C61,C65:C66)</f>
        <v>#DIV/0!</v>
      </c>
      <c r="J60" s="726" t="e">
        <f>IF((I61)&lt;=(K58),"1,65","2")</f>
        <v>#DIV/0!</v>
      </c>
      <c r="K60" s="565" t="s">
        <v>421</v>
      </c>
      <c r="L60" s="566" t="s">
        <v>413</v>
      </c>
      <c r="M60" s="567" t="s">
        <v>414</v>
      </c>
    </row>
    <row r="61" spans="1:21" s="657" customFormat="1" ht="57.95" customHeight="1" thickBot="1" x14ac:dyDescent="0.3">
      <c r="A61" s="727" t="s">
        <v>58</v>
      </c>
      <c r="B61" s="728"/>
      <c r="C61" s="729" t="e">
        <f>+SQRT(SUMSQ(C59:C60))</f>
        <v>#N/A</v>
      </c>
      <c r="D61" s="730" t="s">
        <v>3</v>
      </c>
      <c r="F61" s="572" t="e">
        <f>C61^4/(C58^4/200+(C59^4/(B25-1))+(C60^4/200))</f>
        <v>#N/A</v>
      </c>
      <c r="H61" s="568" t="s">
        <v>424</v>
      </c>
      <c r="I61" s="731" t="e">
        <f>SQRT((C58)^2+(C61)^2+(C65)^2)/C66</f>
        <v>#DIV/0!</v>
      </c>
      <c r="J61" s="599"/>
      <c r="K61" s="569" t="s">
        <v>421</v>
      </c>
      <c r="L61" s="570" t="s">
        <v>437</v>
      </c>
      <c r="M61" s="571" t="s">
        <v>422</v>
      </c>
    </row>
    <row r="62" spans="1:21" s="657" customFormat="1" ht="57.95" customHeight="1" x14ac:dyDescent="0.2">
      <c r="A62" s="732" t="s">
        <v>59</v>
      </c>
      <c r="B62" s="733"/>
      <c r="C62" s="734" t="e">
        <f>+I48</f>
        <v>#DIV/0!</v>
      </c>
      <c r="D62" s="735" t="s">
        <v>86</v>
      </c>
      <c r="E62" s="537" t="s">
        <v>416</v>
      </c>
      <c r="F62" s="510">
        <v>200</v>
      </c>
      <c r="L62" s="656"/>
      <c r="T62" s="656"/>
      <c r="U62" s="656"/>
    </row>
    <row r="63" spans="1:21" s="657" customFormat="1" ht="57.95" customHeight="1" x14ac:dyDescent="0.2">
      <c r="A63" s="718" t="s">
        <v>60</v>
      </c>
      <c r="B63" s="719"/>
      <c r="C63" s="736" t="e">
        <f>+H11/2</f>
        <v>#N/A</v>
      </c>
      <c r="D63" s="721" t="s">
        <v>86</v>
      </c>
      <c r="E63" s="512" t="s">
        <v>416</v>
      </c>
      <c r="F63" s="513">
        <v>200</v>
      </c>
      <c r="Q63" s="655"/>
      <c r="R63" s="655"/>
      <c r="S63" s="655"/>
      <c r="T63" s="655"/>
      <c r="U63" s="655"/>
    </row>
    <row r="64" spans="1:21" s="657" customFormat="1" ht="57.95" customHeight="1" thickBot="1" x14ac:dyDescent="0.25">
      <c r="A64" s="722" t="s">
        <v>471</v>
      </c>
      <c r="B64" s="737"/>
      <c r="C64" s="738" t="e">
        <f>+C14/2</f>
        <v>#N/A</v>
      </c>
      <c r="D64" s="725" t="s">
        <v>86</v>
      </c>
      <c r="E64" s="514" t="s">
        <v>416</v>
      </c>
      <c r="F64" s="515">
        <v>200</v>
      </c>
      <c r="Q64" s="656"/>
      <c r="R64" s="656"/>
      <c r="S64" s="656"/>
      <c r="T64" s="656"/>
      <c r="U64" s="656"/>
    </row>
    <row r="65" spans="1:21" s="657" customFormat="1" ht="57.95" customHeight="1" thickBot="1" x14ac:dyDescent="0.3">
      <c r="A65" s="714" t="s">
        <v>61</v>
      </c>
      <c r="B65" s="739"/>
      <c r="C65" s="740" t="e">
        <f>+SQRT(ABS(((C10/1000+C11/1000000)*(C13-H10)/(C13*H10)*C62)^2+((C10/1000+C11/1000000)*(I47-I49))^2*C63^2/H10^4+(C10/1000+C11/1000000)^2*(I47-I49)*((I47-I49)-2*(C15-I49))*C64^2/C13^4))*1000000</f>
        <v>#N/A</v>
      </c>
      <c r="D65" s="717" t="s">
        <v>3</v>
      </c>
      <c r="F65" s="573" t="e">
        <f>C65^4/((C62^4/200+((C63/1000000)^4/200+((C64/1000000)^4/200))))</f>
        <v>#N/A</v>
      </c>
      <c r="H65" s="1192"/>
      <c r="I65" s="1193"/>
      <c r="J65" s="1193"/>
      <c r="K65" s="1194"/>
      <c r="L65" s="575" t="s">
        <v>418</v>
      </c>
      <c r="Q65" s="655"/>
      <c r="R65" s="655"/>
      <c r="S65" s="655"/>
      <c r="T65" s="655"/>
      <c r="U65" s="655"/>
    </row>
    <row r="66" spans="1:21" s="657" customFormat="1" ht="57.95" customHeight="1" thickBot="1" x14ac:dyDescent="0.3">
      <c r="A66" s="741" t="s">
        <v>63</v>
      </c>
      <c r="B66" s="742"/>
      <c r="C66" s="743" t="e">
        <f>+(G15/2/3^0.5)*2^0.5*1000</f>
        <v>#N/A</v>
      </c>
      <c r="D66" s="700" t="s">
        <v>3</v>
      </c>
      <c r="E66" s="540" t="s">
        <v>416</v>
      </c>
      <c r="F66" s="541">
        <v>200</v>
      </c>
      <c r="G66" s="574" t="e">
        <f>C66^4/((C61^4/F61)+(C65^4/F65))</f>
        <v>#N/A</v>
      </c>
      <c r="H66" s="1168" t="s">
        <v>419</v>
      </c>
      <c r="I66" s="1169"/>
      <c r="J66" s="1170"/>
      <c r="K66" s="577">
        <v>0.95450000000000002</v>
      </c>
      <c r="L66" s="576" t="e">
        <f>_xlfn.T.INV.2T(100%-K66,G66)</f>
        <v>#N/A</v>
      </c>
    </row>
    <row r="67" spans="1:21" s="656" customFormat="1" ht="65.25" customHeight="1" thickBot="1" x14ac:dyDescent="0.3">
      <c r="A67" s="672"/>
      <c r="B67" s="672"/>
      <c r="F67" s="1147" t="s">
        <v>62</v>
      </c>
      <c r="G67" s="1148"/>
      <c r="H67" s="744"/>
      <c r="I67" s="745" t="e">
        <f>+SQRT(SUMSQ(C58,C61,C65,C66))</f>
        <v>#DIV/0!</v>
      </c>
      <c r="J67" s="717" t="s">
        <v>3</v>
      </c>
      <c r="S67" s="657"/>
      <c r="T67" s="657"/>
      <c r="U67" s="657"/>
    </row>
    <row r="68" spans="1:21" s="500" customFormat="1" ht="51.75" customHeight="1" thickBot="1" x14ac:dyDescent="0.25">
      <c r="F68" s="1147" t="s">
        <v>64</v>
      </c>
      <c r="G68" s="1148"/>
      <c r="H68" s="746"/>
      <c r="I68" s="745" t="e">
        <f>+I67*2</f>
        <v>#DIV/0!</v>
      </c>
      <c r="J68" s="700" t="s">
        <v>3</v>
      </c>
      <c r="S68" s="657"/>
      <c r="T68" s="657"/>
      <c r="U68" s="657"/>
    </row>
    <row r="69" spans="1:21" s="500" customFormat="1" ht="35.1" customHeight="1" thickBot="1" x14ac:dyDescent="0.25">
      <c r="K69" s="504"/>
      <c r="L69" s="501"/>
      <c r="O69" s="657"/>
      <c r="P69" s="657"/>
      <c r="Q69" s="657"/>
      <c r="R69" s="657"/>
      <c r="S69" s="657"/>
      <c r="T69" s="657"/>
      <c r="U69" s="657"/>
    </row>
    <row r="70" spans="1:21" s="500" customFormat="1" ht="33.75" customHeight="1" thickBot="1" x14ac:dyDescent="4.45">
      <c r="B70" s="1149" t="s">
        <v>65</v>
      </c>
      <c r="C70" s="1150"/>
      <c r="D70" s="1150"/>
      <c r="E70" s="1150"/>
      <c r="F70" s="1150"/>
      <c r="G70" s="1150"/>
      <c r="H70" s="1150"/>
      <c r="I70" s="1150"/>
      <c r="J70" s="1150"/>
      <c r="K70" s="1151"/>
      <c r="L70" s="747"/>
      <c r="O70" s="657"/>
      <c r="P70" s="657"/>
      <c r="Q70" s="657"/>
      <c r="R70" s="657"/>
      <c r="S70" s="657"/>
      <c r="T70" s="657"/>
      <c r="U70" s="657"/>
    </row>
    <row r="71" spans="1:21" s="500" customFormat="1" ht="35.1" customHeight="1" thickBot="1" x14ac:dyDescent="0.25">
      <c r="B71" s="1152" t="s">
        <v>440</v>
      </c>
      <c r="C71" s="1153"/>
      <c r="D71" s="1153"/>
      <c r="E71" s="1154"/>
      <c r="F71" s="748"/>
      <c r="G71" s="749"/>
      <c r="H71" s="1155"/>
      <c r="I71" s="1156"/>
      <c r="J71" s="1156"/>
      <c r="K71" s="1157"/>
      <c r="O71" s="657"/>
      <c r="P71" s="657"/>
      <c r="Q71" s="657"/>
      <c r="R71" s="657"/>
      <c r="S71" s="657"/>
      <c r="T71" s="657"/>
      <c r="U71" s="657"/>
    </row>
    <row r="72" spans="1:21" s="500" customFormat="1" ht="40.5" customHeight="1" x14ac:dyDescent="0.2">
      <c r="B72" s="750"/>
      <c r="C72" s="751"/>
      <c r="D72" s="752" t="s">
        <v>438</v>
      </c>
      <c r="E72" s="753"/>
      <c r="F72" s="1158"/>
      <c r="G72" s="1158"/>
      <c r="H72" s="1159" t="s">
        <v>69</v>
      </c>
      <c r="I72" s="1162" t="s">
        <v>439</v>
      </c>
      <c r="J72" s="1162"/>
      <c r="K72" s="1163"/>
      <c r="O72" s="657"/>
      <c r="P72" s="657"/>
      <c r="Q72" s="657"/>
      <c r="R72" s="657"/>
      <c r="S72" s="657"/>
      <c r="T72" s="657"/>
      <c r="U72" s="657"/>
    </row>
    <row r="73" spans="1:21" s="500" customFormat="1" ht="35.1" customHeight="1" x14ac:dyDescent="0.2">
      <c r="B73" s="754" t="e">
        <f>C10</f>
        <v>#N/A</v>
      </c>
      <c r="C73" s="755" t="e">
        <f>C11</f>
        <v>#N/A</v>
      </c>
      <c r="D73" s="756" t="e">
        <f>H53</f>
        <v>#DIV/0!</v>
      </c>
      <c r="E73" s="757" t="e">
        <f>B73+(C73/1000)+(D73/1000)</f>
        <v>#N/A</v>
      </c>
      <c r="F73" s="758" t="e">
        <f>E73*1000-B73*1000</f>
        <v>#N/A</v>
      </c>
      <c r="G73" s="682"/>
      <c r="H73" s="1160"/>
      <c r="I73" s="759" t="e">
        <f>I68</f>
        <v>#DIV/0!</v>
      </c>
      <c r="J73" s="1164"/>
      <c r="K73" s="1165"/>
      <c r="O73" s="657"/>
      <c r="P73" s="657"/>
      <c r="Q73" s="657"/>
      <c r="R73" s="657"/>
      <c r="S73" s="657"/>
      <c r="T73" s="657"/>
      <c r="U73" s="657"/>
    </row>
    <row r="74" spans="1:21" s="500" customFormat="1" ht="35.1" customHeight="1" thickBot="1" x14ac:dyDescent="0.25">
      <c r="B74" s="760" t="e">
        <f>B73</f>
        <v>#N/A</v>
      </c>
      <c r="C74" s="761" t="e">
        <f>C73</f>
        <v>#N/A</v>
      </c>
      <c r="D74" s="761" t="e">
        <f>D73</f>
        <v>#DIV/0!</v>
      </c>
      <c r="E74" s="762" t="e">
        <f>B74+(C74/1000)+(D74/1000)</f>
        <v>#N/A</v>
      </c>
      <c r="F74" s="762" t="e">
        <f>F73/1000</f>
        <v>#N/A</v>
      </c>
      <c r="G74" s="763"/>
      <c r="H74" s="1161"/>
      <c r="I74" s="764" t="e">
        <f>I73/1000</f>
        <v>#DIV/0!</v>
      </c>
      <c r="J74" s="1166"/>
      <c r="K74" s="1167"/>
      <c r="O74" s="657"/>
      <c r="P74" s="657"/>
      <c r="Q74" s="657"/>
      <c r="R74" s="657"/>
      <c r="S74" s="657"/>
      <c r="T74" s="657"/>
      <c r="U74" s="657"/>
    </row>
    <row r="75" spans="1:21" s="500" customFormat="1" ht="35.1" customHeight="1" x14ac:dyDescent="0.2">
      <c r="G75" s="655"/>
      <c r="H75" s="655"/>
      <c r="I75" s="655"/>
      <c r="J75" s="655"/>
      <c r="O75" s="657"/>
      <c r="P75" s="657"/>
      <c r="Q75" s="657"/>
      <c r="R75" s="657"/>
      <c r="S75" s="657"/>
      <c r="T75" s="657"/>
      <c r="U75" s="657"/>
    </row>
    <row r="76" spans="1:21" s="500" customFormat="1" ht="35.1" customHeight="1" x14ac:dyDescent="0.2">
      <c r="G76" s="655"/>
      <c r="H76" s="655"/>
      <c r="I76" s="655"/>
      <c r="J76" s="655"/>
      <c r="O76" s="657"/>
      <c r="P76" s="657"/>
      <c r="Q76" s="657"/>
      <c r="R76" s="657"/>
      <c r="S76" s="657"/>
      <c r="T76" s="657"/>
      <c r="U76" s="657"/>
    </row>
    <row r="77" spans="1:21" s="500" customFormat="1" ht="35.1" customHeight="1" x14ac:dyDescent="0.2">
      <c r="G77" s="655"/>
      <c r="H77" s="655"/>
      <c r="I77" s="655"/>
      <c r="J77" s="655"/>
    </row>
    <row r="78" spans="1:21" s="501" customFormat="1" ht="9.9499999999999993" customHeight="1" x14ac:dyDescent="0.2">
      <c r="A78" s="503"/>
      <c r="B78" s="500"/>
      <c r="C78" s="500"/>
      <c r="D78" s="500"/>
      <c r="E78" s="500"/>
      <c r="F78" s="500"/>
      <c r="G78" s="655"/>
      <c r="H78" s="655"/>
    </row>
    <row r="79" spans="1:21" s="505" customFormat="1" ht="35.1" customHeight="1" x14ac:dyDescent="0.2">
      <c r="B79" s="500"/>
      <c r="C79" s="500"/>
      <c r="D79" s="500"/>
      <c r="E79" s="500"/>
      <c r="F79" s="500"/>
      <c r="G79" s="655"/>
      <c r="H79" s="655"/>
    </row>
    <row r="80" spans="1:21" s="500" customFormat="1" ht="61.5" customHeight="1" x14ac:dyDescent="0.2">
      <c r="H80" s="505"/>
      <c r="I80" s="505"/>
      <c r="J80" s="505"/>
      <c r="K80" s="502"/>
    </row>
    <row r="81" spans="3:12" s="500" customFormat="1" ht="35.1" customHeight="1" x14ac:dyDescent="0.2">
      <c r="G81" s="505"/>
      <c r="H81" s="505"/>
      <c r="I81" s="505"/>
      <c r="J81" s="505"/>
      <c r="K81" s="502"/>
    </row>
    <row r="82" spans="3:12" s="500" customFormat="1" ht="35.1" customHeight="1" x14ac:dyDescent="0.2">
      <c r="G82" s="505"/>
      <c r="H82" s="505"/>
      <c r="I82" s="505"/>
      <c r="J82" s="505"/>
      <c r="K82" s="502"/>
    </row>
    <row r="83" spans="3:12" s="500" customFormat="1" ht="35.1" customHeight="1" x14ac:dyDescent="0.2">
      <c r="F83" s="501"/>
      <c r="K83" s="502"/>
    </row>
    <row r="84" spans="3:12" s="500" customFormat="1" ht="50.1" customHeight="1" x14ac:dyDescent="0.2"/>
    <row r="85" spans="3:12" s="500" customFormat="1" ht="57.75" customHeight="1" x14ac:dyDescent="0.2">
      <c r="C85" s="506"/>
      <c r="D85" s="506"/>
      <c r="E85" s="506"/>
    </row>
    <row r="86" spans="3:12" s="500" customFormat="1" ht="35.1" customHeight="1" x14ac:dyDescent="0.2"/>
    <row r="87" spans="3:12" s="500" customFormat="1" ht="35.1" customHeight="1" x14ac:dyDescent="0.2">
      <c r="F87" s="502"/>
      <c r="G87" s="502"/>
      <c r="H87" s="502"/>
      <c r="I87" s="502"/>
      <c r="J87" s="502"/>
    </row>
    <row r="88" spans="3:12" s="500" customFormat="1" ht="35.1" customHeight="1" x14ac:dyDescent="0.2"/>
    <row r="89" spans="3:12" s="500" customFormat="1" ht="50.1" customHeight="1" x14ac:dyDescent="0.2">
      <c r="J89" s="655"/>
    </row>
    <row r="90" spans="3:12" s="500" customFormat="1" ht="55.5" customHeight="1" x14ac:dyDescent="0.2">
      <c r="J90" s="505"/>
    </row>
    <row r="91" spans="3:12" s="500" customFormat="1" ht="50.1" customHeight="1" x14ac:dyDescent="0.2">
      <c r="J91" s="505"/>
    </row>
    <row r="92" spans="3:12" s="501" customFormat="1" ht="31.5" customHeight="1" x14ac:dyDescent="0.2">
      <c r="J92" s="505"/>
    </row>
    <row r="93" spans="3:12" s="500" customFormat="1" ht="35.1" customHeight="1" x14ac:dyDescent="0.2">
      <c r="G93" s="505"/>
      <c r="H93" s="505"/>
      <c r="I93" s="505"/>
      <c r="J93" s="505"/>
    </row>
    <row r="94" spans="3:12" s="500" customFormat="1" ht="35.1" customHeight="1" x14ac:dyDescent="0.2">
      <c r="G94" s="505"/>
      <c r="H94" s="505"/>
      <c r="I94" s="505"/>
      <c r="J94" s="505"/>
    </row>
    <row r="95" spans="3:12" s="500" customFormat="1" ht="9.9499999999999993" customHeight="1" x14ac:dyDescent="0.2">
      <c r="G95" s="502"/>
      <c r="H95" s="502"/>
      <c r="I95" s="502"/>
      <c r="J95" s="502"/>
    </row>
    <row r="96" spans="3:12" s="500" customFormat="1" ht="35.1" customHeight="1" x14ac:dyDescent="0.2">
      <c r="J96" s="502"/>
      <c r="K96" s="502"/>
      <c r="L96" s="502"/>
    </row>
    <row r="97" spans="1:11" s="656" customFormat="1" ht="15" customHeight="1" x14ac:dyDescent="0.2">
      <c r="A97" s="655"/>
      <c r="G97" s="655"/>
      <c r="H97" s="655"/>
      <c r="I97" s="655"/>
      <c r="J97" s="655"/>
      <c r="K97" s="657"/>
    </row>
    <row r="98" spans="1:11" s="657" customFormat="1" ht="31.5" customHeight="1" x14ac:dyDescent="0.2">
      <c r="A98" s="655"/>
      <c r="B98" s="655"/>
      <c r="C98" s="655"/>
      <c r="D98" s="655"/>
      <c r="E98" s="655"/>
      <c r="F98" s="655"/>
      <c r="G98" s="655"/>
      <c r="H98" s="655"/>
      <c r="I98" s="655"/>
      <c r="J98" s="655"/>
    </row>
    <row r="99" spans="1:11" s="657" customFormat="1" ht="31.5" customHeight="1" x14ac:dyDescent="0.2"/>
    <row r="100" spans="1:11" s="657" customFormat="1" ht="31.5" customHeight="1" x14ac:dyDescent="0.2"/>
    <row r="101" spans="1:11" s="657" customFormat="1" ht="52.5" customHeight="1" x14ac:dyDescent="0.2"/>
    <row r="102" spans="1:11" s="657" customFormat="1" ht="31.5" customHeight="1" x14ac:dyDescent="0.2">
      <c r="K102" s="608"/>
    </row>
    <row r="103" spans="1:11" s="657" customFormat="1" ht="31.5" customHeight="1" x14ac:dyDescent="0.2">
      <c r="K103" s="608"/>
    </row>
    <row r="104" spans="1:11" ht="31.5" customHeight="1" x14ac:dyDescent="0.2">
      <c r="G104" s="765"/>
    </row>
    <row r="105" spans="1:11" ht="51" customHeight="1" x14ac:dyDescent="0.2"/>
    <row r="107" spans="1:11" ht="31.5" customHeight="1" x14ac:dyDescent="0.2">
      <c r="B107" s="626"/>
      <c r="C107" s="626"/>
      <c r="D107" s="626"/>
      <c r="E107" s="626"/>
      <c r="F107" s="626"/>
      <c r="G107" s="626"/>
      <c r="H107" s="626"/>
      <c r="I107" s="626"/>
      <c r="J107" s="626"/>
    </row>
    <row r="108" spans="1:11" ht="31.5" customHeight="1" x14ac:dyDescent="0.2">
      <c r="B108" s="626"/>
      <c r="C108" s="626"/>
      <c r="D108" s="626"/>
      <c r="E108" s="626"/>
      <c r="F108" s="626"/>
      <c r="G108" s="626"/>
      <c r="H108" s="626"/>
      <c r="I108" s="626"/>
      <c r="J108" s="626"/>
    </row>
    <row r="109" spans="1:11" ht="31.5" customHeight="1" x14ac:dyDescent="0.2">
      <c r="B109" s="626"/>
      <c r="C109" s="626"/>
      <c r="D109" s="626"/>
      <c r="E109" s="626"/>
      <c r="F109" s="626"/>
      <c r="G109" s="626"/>
      <c r="H109" s="626"/>
      <c r="I109" s="626"/>
      <c r="J109" s="626"/>
    </row>
    <row r="110" spans="1:11" ht="31.5" customHeight="1" x14ac:dyDescent="0.2">
      <c r="B110" s="626"/>
      <c r="C110" s="626"/>
      <c r="D110" s="626"/>
      <c r="E110" s="626"/>
      <c r="F110" s="626"/>
      <c r="G110" s="626"/>
      <c r="H110" s="626"/>
      <c r="I110" s="626"/>
      <c r="J110" s="626"/>
    </row>
    <row r="111" spans="1:11" ht="31.5" customHeight="1" x14ac:dyDescent="0.2">
      <c r="B111" s="626"/>
      <c r="C111" s="626"/>
      <c r="D111" s="626"/>
      <c r="E111" s="626"/>
      <c r="F111" s="626"/>
      <c r="G111" s="626"/>
      <c r="H111" s="626"/>
      <c r="I111" s="626"/>
      <c r="J111" s="626"/>
    </row>
    <row r="112" spans="1:11" ht="31.5" customHeight="1" x14ac:dyDescent="0.2">
      <c r="B112" s="626"/>
      <c r="C112" s="626"/>
      <c r="D112" s="626"/>
      <c r="E112" s="626"/>
      <c r="F112" s="626"/>
      <c r="G112" s="626"/>
      <c r="H112" s="626"/>
      <c r="I112" s="626"/>
      <c r="J112" s="626"/>
    </row>
    <row r="113" spans="2:10" ht="31.5" customHeight="1" x14ac:dyDescent="0.2">
      <c r="B113" s="626"/>
      <c r="C113" s="626"/>
      <c r="D113" s="626"/>
      <c r="E113" s="626"/>
      <c r="F113" s="626"/>
      <c r="G113" s="626"/>
      <c r="H113" s="626"/>
      <c r="I113" s="626"/>
      <c r="J113" s="626"/>
    </row>
  </sheetData>
  <sheetProtection algorithmName="SHA-512" hashValue="Nv/OU4JFf3Ir9IUGEJ/3kv3/oxNuRZI8m2Okl4mKjWpmv8tfNeeGLpL7ByYv2rcxUiabsZUI9lI/elVEWznxuw==" saltValue="86x84l8IZbuCfajJnJz5kQ=="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F67:G67"/>
    <mergeCell ref="F68:G68"/>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98</vt:i4>
      </vt:variant>
    </vt:vector>
  </HeadingPairs>
  <TitlesOfParts>
    <vt:vector size="126" baseType="lpstr">
      <vt:lpstr>DATOS 1</vt:lpstr>
      <vt:lpstr>20 kg   C </vt:lpstr>
      <vt:lpstr>10 kg   C</vt:lpstr>
      <vt:lpstr>5 kg  C </vt:lpstr>
      <vt:lpstr>10 kg   </vt:lpstr>
      <vt:lpstr>5 kg  </vt:lpstr>
      <vt:lpstr>2 kg  +</vt:lpstr>
      <vt:lpstr>2 kg  </vt:lpstr>
      <vt:lpstr>1 kg </vt:lpstr>
      <vt:lpstr>500 g</vt:lpstr>
      <vt:lpstr>200 g + </vt:lpstr>
      <vt:lpstr>200 g</vt:lpstr>
      <vt:lpstr>100 g</vt:lpstr>
      <vt:lpstr>50 g</vt:lpstr>
      <vt:lpstr>20 g +</vt:lpstr>
      <vt:lpstr>20 g</vt:lpstr>
      <vt:lpstr>10 g</vt:lpstr>
      <vt:lpstr>5 g</vt:lpstr>
      <vt:lpstr>2 g +</vt:lpstr>
      <vt:lpstr>2 g</vt:lpstr>
      <vt:lpstr>1 g</vt:lpstr>
      <vt:lpstr>DATOS </vt:lpstr>
      <vt:lpstr>RT03-F13</vt:lpstr>
      <vt:lpstr>RT03-F16</vt:lpstr>
      <vt:lpstr>CERTIFICADO 5 kg C</vt:lpstr>
      <vt:lpstr>CERTIFICADO 10 kg C</vt:lpstr>
      <vt:lpstr>CERTIFICADO 20 kg C</vt:lpstr>
      <vt:lpstr>RT03-F40</vt:lpstr>
      <vt:lpstr>'1 g'!Área_de_impresión</vt:lpstr>
      <vt:lpstr>'1 kg '!Área_de_impresión</vt:lpstr>
      <vt:lpstr>'10 g'!Área_de_impresión</vt:lpstr>
      <vt:lpstr>'10 kg   '!Área_de_impresión</vt:lpstr>
      <vt:lpstr>'10 kg   C'!Área_de_impresión</vt:lpstr>
      <vt:lpstr>'100 g'!Área_de_impresión</vt:lpstr>
      <vt:lpstr>'2 g'!Área_de_impresión</vt:lpstr>
      <vt:lpstr>'2 g +'!Área_de_impresión</vt:lpstr>
      <vt:lpstr>'2 kg  '!Área_de_impresión</vt:lpstr>
      <vt:lpstr>'2 kg  +'!Área_de_impresión</vt:lpstr>
      <vt:lpstr>'20 g'!Área_de_impresión</vt:lpstr>
      <vt:lpstr>'20 g +'!Área_de_impresión</vt:lpstr>
      <vt:lpstr>'20 kg   C '!Área_de_impresión</vt:lpstr>
      <vt:lpstr>'200 g'!Área_de_impresión</vt:lpstr>
      <vt:lpstr>'200 g + '!Área_de_impresión</vt:lpstr>
      <vt:lpstr>'5 g'!Área_de_impresión</vt:lpstr>
      <vt:lpstr>'5 kg  '!Área_de_impresión</vt:lpstr>
      <vt:lpstr>'5 kg  C '!Área_de_impresión</vt:lpstr>
      <vt:lpstr>'50 g'!Área_de_impresión</vt:lpstr>
      <vt:lpstr>'500 g'!Área_de_impresión</vt:lpstr>
      <vt:lpstr>'CERTIFICADO 10 kg C'!Área_de_impresión</vt:lpstr>
      <vt:lpstr>'CERTIFICADO 20 kg C'!Área_de_impresión</vt:lpstr>
      <vt:lpstr>'CERTIFICADO 5 kg C'!Área_de_impresión</vt:lpstr>
      <vt:lpstr>'DATOS '!Área_de_impresión</vt:lpstr>
      <vt:lpstr>'DATOS 1'!Área_de_impresión</vt:lpstr>
      <vt:lpstr>'RT03-F13'!Área_de_impresión</vt:lpstr>
      <vt:lpstr>'RT03-F16'!Área_de_impresión</vt:lpstr>
      <vt:lpstr>'RT03-F40'!Área_de_impresión</vt:lpstr>
      <vt:lpstr>'1 g'!Print_Area</vt:lpstr>
      <vt:lpstr>'1 kg '!Print_Area</vt:lpstr>
      <vt:lpstr>'10 g'!Print_Area</vt:lpstr>
      <vt:lpstr>'10 kg   '!Print_Area</vt:lpstr>
      <vt:lpstr>'10 kg   C'!Print_Area</vt:lpstr>
      <vt:lpstr>'100 g'!Print_Area</vt:lpstr>
      <vt:lpstr>'2 g'!Print_Area</vt:lpstr>
      <vt:lpstr>'2 g +'!Print_Area</vt:lpstr>
      <vt:lpstr>'2 kg  '!Print_Area</vt:lpstr>
      <vt:lpstr>'2 kg  +'!Print_Area</vt:lpstr>
      <vt:lpstr>'20 g'!Print_Area</vt:lpstr>
      <vt:lpstr>'20 g +'!Print_Area</vt:lpstr>
      <vt:lpstr>'20 kg   C '!Print_Area</vt:lpstr>
      <vt:lpstr>'200 g'!Print_Area</vt:lpstr>
      <vt:lpstr>'200 g + '!Print_Area</vt:lpstr>
      <vt:lpstr>'5 g'!Print_Area</vt:lpstr>
      <vt:lpstr>'5 kg  '!Print_Area</vt:lpstr>
      <vt:lpstr>'5 kg  C '!Print_Area</vt:lpstr>
      <vt:lpstr>'50 g'!Print_Area</vt:lpstr>
      <vt:lpstr>'500 g'!Print_Area</vt:lpstr>
      <vt:lpstr>'CERTIFICADO 10 kg C'!Print_Area</vt:lpstr>
      <vt:lpstr>'CERTIFICADO 20 kg C'!Print_Area</vt:lpstr>
      <vt:lpstr>'CERTIFICADO 5 kg C'!Print_Area</vt:lpstr>
      <vt:lpstr>'DATOS '!Print_Area</vt:lpstr>
      <vt:lpstr>'DATOS 1'!Print_Area</vt:lpstr>
      <vt:lpstr>'RT03-F13'!Print_Area</vt:lpstr>
      <vt:lpstr>'RT03-F16'!Print_Area</vt:lpstr>
      <vt:lpstr>'RT03-F40'!Print_Area</vt:lpstr>
      <vt:lpstr>'1 g'!Print_Titles</vt:lpstr>
      <vt:lpstr>'1 kg '!Print_Titles</vt:lpstr>
      <vt:lpstr>'10 g'!Print_Titles</vt:lpstr>
      <vt:lpstr>'10 kg   '!Print_Titles</vt:lpstr>
      <vt:lpstr>'10 kg   C'!Print_Titles</vt:lpstr>
      <vt:lpstr>'100 g'!Print_Titles</vt:lpstr>
      <vt:lpstr>'2 g'!Print_Titles</vt:lpstr>
      <vt:lpstr>'2 g +'!Print_Titles</vt:lpstr>
      <vt:lpstr>'2 kg  '!Print_Titles</vt:lpstr>
      <vt:lpstr>'2 kg  +'!Print_Titles</vt:lpstr>
      <vt:lpstr>'20 g'!Print_Titles</vt:lpstr>
      <vt:lpstr>'20 g +'!Print_Titles</vt:lpstr>
      <vt:lpstr>'20 kg   C '!Print_Titles</vt:lpstr>
      <vt:lpstr>'200 g'!Print_Titles</vt:lpstr>
      <vt:lpstr>'200 g + '!Print_Titles</vt:lpstr>
      <vt:lpstr>'5 g'!Print_Titles</vt:lpstr>
      <vt:lpstr>'5 kg  '!Print_Titles</vt:lpstr>
      <vt:lpstr>'5 kg  C '!Print_Titles</vt:lpstr>
      <vt:lpstr>'50 g'!Print_Titles</vt:lpstr>
      <vt:lpstr>'500 g'!Print_Titles</vt:lpstr>
      <vt:lpstr>'RT03-F13'!Print_Titles</vt:lpstr>
      <vt:lpstr>'1 g'!Títulos_a_imprimir</vt:lpstr>
      <vt:lpstr>'1 kg '!Títulos_a_imprimir</vt:lpstr>
      <vt:lpstr>'10 g'!Títulos_a_imprimir</vt:lpstr>
      <vt:lpstr>'10 kg   '!Títulos_a_imprimir</vt:lpstr>
      <vt:lpstr>'10 kg   C'!Títulos_a_imprimir</vt:lpstr>
      <vt:lpstr>'100 g'!Títulos_a_imprimir</vt:lpstr>
      <vt:lpstr>'2 g'!Títulos_a_imprimir</vt:lpstr>
      <vt:lpstr>'2 g +'!Títulos_a_imprimir</vt:lpstr>
      <vt:lpstr>'2 kg  '!Títulos_a_imprimir</vt:lpstr>
      <vt:lpstr>'2 kg  +'!Títulos_a_imprimir</vt:lpstr>
      <vt:lpstr>'20 g'!Títulos_a_imprimir</vt:lpstr>
      <vt:lpstr>'20 g +'!Títulos_a_imprimir</vt:lpstr>
      <vt:lpstr>'20 kg   C '!Títulos_a_imprimir</vt:lpstr>
      <vt:lpstr>'200 g'!Títulos_a_imprimir</vt:lpstr>
      <vt:lpstr>'200 g + '!Títulos_a_imprimir</vt:lpstr>
      <vt:lpstr>'5 g'!Títulos_a_imprimir</vt:lpstr>
      <vt:lpstr>'5 kg  '!Títulos_a_imprimir</vt:lpstr>
      <vt:lpstr>'5 kg  C '!Títulos_a_imprimir</vt:lpstr>
      <vt:lpstr>'50 g'!Títulos_a_imprimir</vt:lpstr>
      <vt:lpstr>'500 g'!Títulos_a_imprimir</vt:lpstr>
      <vt:lpstr>'RT03-F13'!Títulos_a_imprimir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Yenny Hernandez</cp:lastModifiedBy>
  <cp:lastPrinted>2019-05-20T16:18:48Z</cp:lastPrinted>
  <dcterms:created xsi:type="dcterms:W3CDTF">2016-03-15T18:31:08Z</dcterms:created>
  <dcterms:modified xsi:type="dcterms:W3CDTF">2019-05-20T16:19:13Z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